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Проф. прогноза - КСП &quot;Торпедо&quot;" sheetId="1" r:id="rId1"/>
    <sheet name="EXE - СФП Football.By" sheetId="2" r:id="rId2"/>
    <sheet name="КСП &quot;Химик&quot; - ЛФЛА" sheetId="3" r:id="rId3"/>
    <sheet name="ФСП Sportwin - Red Anfield" sheetId="4" r:id="rId4"/>
    <sheet name="ОЛФП (Одесса) - Сб. Мегаспорта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И" localSheetId="1">OFFSET('[5]Тур_отправка'!$I$2,MATCH('[5]Тур_отправка'!$L$2,'[5]Тур_отправка'!$I$2:$I$61,0)-1,1,COUNTIF('[5]Тур_отправка'!$I$2:$I$61,'[5]Тур_отправка'!$L$2),1)</definedName>
    <definedName name="И" localSheetId="2">OFFSET('[3]Тур_отправка'!$I$2,MATCH('[3]Тур_отправка'!$L$2,'[3]Тур_отправка'!$I$2:$I$61,0)-1,1,COUNTIF('[3]Тур_отправка'!$I$2:$I$61,'[3]Тур_отправка'!$L$2),1)</definedName>
    <definedName name="И" localSheetId="4">OFFSET('[2]Тур_отправка'!$I$2,MATCH('[2]Тур_отправка'!$L$2,'[2]Тур_отправка'!$I$2:$I$61,0)-1,1,COUNTIF('[2]Тур_отправка'!$I$2:$I$61,'[2]Тур_отправка'!$L$2),1)</definedName>
    <definedName name="И" localSheetId="0">OFFSET('[1]Тур_отправка'!$I$2,MATCH('[1]Тур_отправка'!$L$2,'[1]Тур_отправка'!$I$2:$I$61,0)-1,1,COUNTIF('[1]Тур_отправка'!$I$2:$I$61,'[1]Тур_отправка'!$L$2),1)</definedName>
    <definedName name="И" localSheetId="3">OFFSET('[4]Тур_отправка'!$I$2,MATCH('[4]Тур_отправка'!$L$2,'[4]Тур_отправка'!$I$2:$I$61,0)-1,1,COUNTIF('[4]Тур_отправка'!$I$2:$I$61,'[4]Тур_отправка'!$L$2),1)</definedName>
    <definedName name="К" localSheetId="1">'[5]Тур_отправка'!$B$4:$B$13</definedName>
    <definedName name="К" localSheetId="2">'[3]Тур_отправка'!$B$4:$B$13</definedName>
    <definedName name="К" localSheetId="4">'[2]Тур_отправка'!$B$4:$B$13</definedName>
    <definedName name="К" localSheetId="0">'[1]Тур_отправка'!$B$4:$B$13</definedName>
    <definedName name="К" localSheetId="3">'[4]Тур_отправка'!$B$4:$B$13</definedName>
  </definedNames>
  <calcPr fullCalcOnLoad="1"/>
</workbook>
</file>

<file path=xl/sharedStrings.xml><?xml version="1.0" encoding="utf-8"?>
<sst xmlns="http://schemas.openxmlformats.org/spreadsheetml/2006/main" count="564" uniqueCount="88">
  <si>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</si>
  <si>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</si>
  <si>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</si>
  <si>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</si>
  <si>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</si>
  <si>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</si>
  <si>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</si>
  <si>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</si>
  <si>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</si>
  <si>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</si>
  <si>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</si>
  <si>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</si>
  <si>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</si>
  <si>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</si>
  <si>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X</t>
  </si>
  <si>
    <t>5 тур</t>
  </si>
  <si>
    <t>1. Эспаньол - Барселона - 29.03. 19:00</t>
  </si>
  <si>
    <t>2. Болонья - Аталанта - 29.03. 21:00</t>
  </si>
  <si>
    <t>3. Нант - Бордо - 29.03. 23:00</t>
  </si>
  <si>
    <t>2 тайм</t>
  </si>
  <si>
    <t>4. Сельта - Севилья - 29.03. 21:00</t>
  </si>
  <si>
    <t>5. Штутгарт - Боруссия Дортмунд - 29.03. 18:30</t>
  </si>
  <si>
    <t>6. Ренн - Бастия - 30.03. 16:00</t>
  </si>
  <si>
    <t>1. Штутгарт - Боруссия Дортмунд - 29.03. 18:30</t>
  </si>
  <si>
    <t>2. Саутгемптон - Ньюкасл - 29.03. 19:00</t>
  </si>
  <si>
    <t>3. Сельта - Севилья - 29.03. 21:00</t>
  </si>
  <si>
    <t>4. Локомотив Москва - Спартак Москва - 30.03. 14:30</t>
  </si>
  <si>
    <t>5. Ренн - Бастия - 30.03. 16:00</t>
  </si>
  <si>
    <t>6. Лацио - Парма - 30.03. 17:00</t>
  </si>
  <si>
    <t>Проф. прогноза</t>
  </si>
  <si>
    <t>Vjazmitsch</t>
  </si>
  <si>
    <t>amelin</t>
  </si>
  <si>
    <t>Горобец</t>
  </si>
  <si>
    <t>Alfred61</t>
  </si>
  <si>
    <t>aks</t>
  </si>
  <si>
    <t>Сб. Мегаспорта</t>
  </si>
  <si>
    <t>Zig Zag</t>
  </si>
  <si>
    <t>Oksi_f</t>
  </si>
  <si>
    <t>Jack-Boss</t>
  </si>
  <si>
    <t>Математик</t>
  </si>
  <si>
    <t>semeniuk</t>
  </si>
  <si>
    <t>КСП Торпедо</t>
  </si>
  <si>
    <t>da_basta</t>
  </si>
  <si>
    <t>Fatalist</t>
  </si>
  <si>
    <t>raptoroff</t>
  </si>
  <si>
    <t>VadimCz</t>
  </si>
  <si>
    <t>ЯД</t>
  </si>
  <si>
    <t>ESI2607</t>
  </si>
  <si>
    <t>ЛФЛА</t>
  </si>
  <si>
    <t>Тимур</t>
  </si>
  <si>
    <t>Ripley</t>
  </si>
  <si>
    <t>Артем</t>
  </si>
  <si>
    <t>Roma</t>
  </si>
  <si>
    <t>Berserk</t>
  </si>
  <si>
    <t>Ronaldinho2.</t>
  </si>
  <si>
    <t>ОЛФП (Одесса)</t>
  </si>
  <si>
    <t>Градус</t>
  </si>
  <si>
    <t>Merhaba</t>
  </si>
  <si>
    <t>Mishgan</t>
  </si>
  <si>
    <t>Sana21</t>
  </si>
  <si>
    <t>Black Dragon</t>
  </si>
  <si>
    <t>Мачо</t>
  </si>
  <si>
    <t>Red Anfield</t>
  </si>
  <si>
    <t>Mortalles</t>
  </si>
  <si>
    <t>Lord_Fenix</t>
  </si>
  <si>
    <t>MaxJoker</t>
  </si>
  <si>
    <t>ADRIAN</t>
  </si>
  <si>
    <t>Kerimoff</t>
  </si>
  <si>
    <t>Кирилл-Suarez</t>
  </si>
  <si>
    <t>КСП Химик</t>
  </si>
  <si>
    <t>Friedrich</t>
  </si>
  <si>
    <t>Сергеич</t>
  </si>
  <si>
    <t>vaprol</t>
  </si>
  <si>
    <t>darsal17</t>
  </si>
  <si>
    <t>Батькович</t>
  </si>
  <si>
    <t>nikitarfs</t>
  </si>
  <si>
    <t>ФСП Sportwin</t>
  </si>
  <si>
    <t>EXE</t>
  </si>
  <si>
    <t>Kashtan</t>
  </si>
  <si>
    <t>M9cHuk</t>
  </si>
  <si>
    <t>JiaMPaS</t>
  </si>
  <si>
    <t>JuSt^MeN02</t>
  </si>
  <si>
    <t>СФП Football.By</t>
  </si>
  <si>
    <t>Фолк</t>
  </si>
  <si>
    <t>Hryv</t>
  </si>
  <si>
    <t>Сережик</t>
  </si>
  <si>
    <t>Angel527</t>
  </si>
  <si>
    <t>terzia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</si>
</sst>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4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49" fontId="0" fillId="36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34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0" fillId="37" borderId="32" xfId="0" applyFont="1" applyFill="1" applyBorder="1" applyAlignment="1">
      <alignment/>
    </xf>
    <xf numFmtId="0" fontId="0" fillId="37" borderId="32" xfId="0" applyFont="1" applyFill="1" applyBorder="1" applyAlignment="1">
      <alignment horizontal="center"/>
    </xf>
    <xf numFmtId="0" fontId="3" fillId="37" borderId="33" xfId="0" applyNumberFormat="1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0" fillId="37" borderId="35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29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6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37" xfId="0" applyFill="1" applyBorder="1" applyAlignment="1">
      <alignment/>
    </xf>
    <xf numFmtId="0" fontId="6" fillId="37" borderId="32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2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0" fillId="37" borderId="17" xfId="0" applyNumberFormat="1" applyFont="1" applyFill="1" applyBorder="1" applyAlignment="1">
      <alignment horizontal="center"/>
    </xf>
    <xf numFmtId="0" fontId="3" fillId="38" borderId="17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4" xfId="0" applyNumberFormat="1" applyFont="1" applyFill="1" applyBorder="1" applyAlignment="1">
      <alignment horizontal="center"/>
    </xf>
    <xf numFmtId="0" fontId="3" fillId="37" borderId="18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39" xfId="0" applyNumberFormat="1" applyFont="1" applyFill="1" applyBorder="1" applyAlignment="1">
      <alignment/>
    </xf>
    <xf numFmtId="49" fontId="3" fillId="37" borderId="32" xfId="0" applyNumberFormat="1" applyFont="1" applyFill="1" applyBorder="1" applyAlignment="1">
      <alignment/>
    </xf>
    <xf numFmtId="49" fontId="3" fillId="37" borderId="40" xfId="0" applyNumberFormat="1" applyFont="1" applyFill="1" applyBorder="1" applyAlignment="1">
      <alignment/>
    </xf>
    <xf numFmtId="0" fontId="3" fillId="37" borderId="42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43" xfId="0" applyFill="1" applyBorder="1" applyAlignment="1">
      <alignment/>
    </xf>
    <xf numFmtId="0" fontId="45" fillId="39" borderId="40" xfId="0" applyNumberFormat="1" applyFont="1" applyFill="1" applyBorder="1" applyAlignment="1">
      <alignment horizontal="center"/>
    </xf>
    <xf numFmtId="0" fontId="45" fillId="39" borderId="11" xfId="0" applyNumberFormat="1" applyFont="1" applyFill="1" applyBorder="1" applyAlignment="1">
      <alignment horizontal="center"/>
    </xf>
    <xf numFmtId="0" fontId="45" fillId="39" borderId="17" xfId="0" applyNumberFormat="1" applyFont="1" applyFill="1" applyBorder="1" applyAlignment="1">
      <alignment horizontal="center"/>
    </xf>
    <xf numFmtId="49" fontId="45" fillId="39" borderId="39" xfId="0" applyNumberFormat="1" applyFont="1" applyFill="1" applyBorder="1" applyAlignment="1">
      <alignment horizontal="left" vertical="center"/>
    </xf>
    <xf numFmtId="49" fontId="45" fillId="39" borderId="16" xfId="0" applyNumberFormat="1" applyFont="1" applyFill="1" applyBorder="1" applyAlignment="1">
      <alignment horizontal="left" vertical="center"/>
    </xf>
    <xf numFmtId="49" fontId="45" fillId="39" borderId="18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/>
    </xf>
    <xf numFmtId="49" fontId="45" fillId="39" borderId="16" xfId="0" applyNumberFormat="1" applyFont="1" applyFill="1" applyBorder="1" applyAlignment="1">
      <alignment horizontal="left"/>
    </xf>
    <xf numFmtId="0" fontId="45" fillId="33" borderId="12" xfId="0" applyNumberFormat="1" applyFont="1" applyFill="1" applyBorder="1" applyAlignment="1">
      <alignment horizontal="left"/>
    </xf>
    <xf numFmtId="0" fontId="45" fillId="33" borderId="43" xfId="0" applyNumberFormat="1" applyFont="1" applyFill="1" applyBorder="1" applyAlignment="1">
      <alignment horizontal="left"/>
    </xf>
    <xf numFmtId="49" fontId="4" fillId="35" borderId="39" xfId="0" applyNumberFormat="1" applyFont="1" applyFill="1" applyBorder="1" applyAlignment="1">
      <alignment/>
    </xf>
    <xf numFmtId="49" fontId="4" fillId="35" borderId="32" xfId="0" applyNumberFormat="1" applyFont="1" applyFill="1" applyBorder="1" applyAlignment="1">
      <alignment/>
    </xf>
    <xf numFmtId="49" fontId="4" fillId="35" borderId="40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8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7" xfId="0" applyNumberForma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5" fillId="39" borderId="39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 vertical="center"/>
    </xf>
    <xf numFmtId="0" fontId="45" fillId="39" borderId="18" xfId="0" applyNumberFormat="1" applyFont="1" applyFill="1" applyBorder="1" applyAlignment="1">
      <alignment horizontal="left"/>
    </xf>
    <xf numFmtId="0" fontId="0" fillId="40" borderId="44" xfId="0" applyNumberFormat="1" applyFill="1" applyBorder="1" applyAlignment="1">
      <alignment horizontal="center"/>
    </xf>
    <xf numFmtId="0" fontId="0" fillId="40" borderId="45" xfId="0" applyNumberFormat="1" applyFill="1" applyBorder="1" applyAlignment="1">
      <alignment horizontal="center"/>
    </xf>
    <xf numFmtId="0" fontId="0" fillId="40" borderId="17" xfId="0" applyNumberFormat="1" applyFill="1" applyBorder="1" applyAlignment="1">
      <alignment horizontal="center"/>
    </xf>
    <xf numFmtId="0" fontId="0" fillId="40" borderId="46" xfId="0" applyNumberFormat="1" applyFill="1" applyBorder="1" applyAlignment="1">
      <alignment horizontal="center"/>
    </xf>
    <xf numFmtId="0" fontId="0" fillId="40" borderId="47" xfId="0" applyNumberFormat="1" applyFill="1" applyBorder="1" applyAlignment="1">
      <alignment horizontal="center"/>
    </xf>
    <xf numFmtId="0" fontId="0" fillId="6" borderId="48" xfId="0" applyNumberFormat="1" applyFill="1" applyBorder="1" applyAlignment="1">
      <alignment horizontal="center"/>
    </xf>
    <xf numFmtId="0" fontId="0" fillId="6" borderId="49" xfId="0" applyNumberFormat="1" applyFill="1" applyBorder="1" applyAlignment="1">
      <alignment horizontal="center"/>
    </xf>
    <xf numFmtId="0" fontId="0" fillId="6" borderId="43" xfId="0" applyNumberFormat="1" applyFill="1" applyBorder="1" applyAlignment="1">
      <alignment horizontal="center"/>
    </xf>
    <xf numFmtId="0" fontId="0" fillId="6" borderId="5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6" fillId="34" borderId="76" xfId="0" applyNumberFormat="1" applyFont="1" applyFill="1" applyBorder="1" applyAlignment="1">
      <alignment horizontal="center"/>
    </xf>
    <xf numFmtId="0" fontId="6" fillId="34" borderId="77" xfId="0" applyNumberFormat="1" applyFont="1" applyFill="1" applyBorder="1" applyAlignment="1">
      <alignment horizontal="center"/>
    </xf>
    <xf numFmtId="0" fontId="6" fillId="34" borderId="78" xfId="0" applyNumberFormat="1" applyFont="1" applyFill="1" applyBorder="1" applyAlignment="1">
      <alignment horizontal="center"/>
    </xf>
    <xf numFmtId="0" fontId="6" fillId="34" borderId="79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0" fontId="6" fillId="34" borderId="80" xfId="0" applyNumberFormat="1" applyFont="1" applyFill="1" applyBorder="1" applyAlignment="1">
      <alignment horizontal="center"/>
    </xf>
    <xf numFmtId="0" fontId="6" fillId="34" borderId="35" xfId="0" applyNumberFormat="1" applyFont="1" applyFill="1" applyBorder="1" applyAlignment="1">
      <alignment horizontal="center"/>
    </xf>
    <xf numFmtId="0" fontId="6" fillId="34" borderId="81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82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0" fillId="13" borderId="83" xfId="0" applyNumberFormat="1" applyFill="1" applyBorder="1" applyAlignment="1">
      <alignment horizontal="center"/>
    </xf>
    <xf numFmtId="0" fontId="0" fillId="13" borderId="84" xfId="0" applyNumberFormat="1" applyFill="1" applyBorder="1" applyAlignment="1">
      <alignment horizontal="center"/>
    </xf>
    <xf numFmtId="0" fontId="0" fillId="13" borderId="85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43" xfId="0" applyNumberFormat="1" applyFill="1" applyBorder="1" applyAlignment="1">
      <alignment horizontal="center" vertical="center"/>
    </xf>
    <xf numFmtId="0" fontId="0" fillId="13" borderId="86" xfId="0" applyNumberFormat="1" applyFill="1" applyBorder="1" applyAlignment="1">
      <alignment horizontal="center"/>
    </xf>
    <xf numFmtId="49" fontId="3" fillId="41" borderId="42" xfId="0" applyNumberFormat="1" applyFont="1" applyFill="1" applyBorder="1" applyAlignment="1">
      <alignment horizontal="center"/>
    </xf>
    <xf numFmtId="49" fontId="3" fillId="41" borderId="33" xfId="0" applyNumberFormat="1" applyFont="1" applyFill="1" applyBorder="1" applyAlignment="1">
      <alignment horizontal="center"/>
    </xf>
    <xf numFmtId="49" fontId="3" fillId="41" borderId="34" xfId="0" applyNumberFormat="1" applyFont="1" applyFill="1" applyBorder="1" applyAlignment="1">
      <alignment horizontal="center"/>
    </xf>
    <xf numFmtId="0" fontId="3" fillId="38" borderId="39" xfId="0" applyNumberFormat="1" applyFont="1" applyFill="1" applyBorder="1" applyAlignment="1">
      <alignment horizontal="center"/>
    </xf>
    <xf numFmtId="0" fontId="3" fillId="38" borderId="32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43" xfId="0" applyNumberFormat="1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0" fontId="46" fillId="42" borderId="42" xfId="0" applyFont="1" applyFill="1" applyBorder="1" applyAlignment="1">
      <alignment horizontal="center"/>
    </xf>
    <xf numFmtId="0" fontId="46" fillId="42" borderId="33" xfId="0" applyFont="1" applyFill="1" applyBorder="1" applyAlignment="1">
      <alignment horizontal="center"/>
    </xf>
    <xf numFmtId="0" fontId="46" fillId="42" borderId="3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0" fontId="3" fillId="38" borderId="42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4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42;%20&#1044;&#1077;&#1074;&#1103;&#1090;&#1082;&#1091;%205%20&#1058;&#1091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5_&#1084;&#1077;&#1075;&#1072;&#1089;&#1087;&#1086;&#1088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5_&#1051;&#1060;&#1051;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5_R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EXE_5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Проф. прогноза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Сб. Мегаспорта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"Торпедо"</v>
          </cell>
          <cell r="I6" t="str">
            <v>EXE</v>
          </cell>
        </row>
        <row r="7">
          <cell r="B7" t="str">
            <v>КСП "Химик"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"Торпедо"</v>
          </cell>
        </row>
        <row r="15">
          <cell r="I15" t="str">
            <v>КСП "Торпедо"</v>
          </cell>
        </row>
        <row r="16">
          <cell r="I16" t="str">
            <v>КСП "Торпедо"</v>
          </cell>
        </row>
        <row r="17">
          <cell r="I17" t="str">
            <v>КСП "Торпедо"</v>
          </cell>
        </row>
        <row r="18">
          <cell r="I18" t="str">
            <v>КСП "Торпедо"</v>
          </cell>
        </row>
        <row r="19">
          <cell r="I19" t="str">
            <v>КСП "Торпедо"</v>
          </cell>
        </row>
        <row r="20">
          <cell r="I20" t="str">
            <v>КСП "Химик"</v>
          </cell>
        </row>
        <row r="21">
          <cell r="I21" t="str">
            <v>КСП "Химик"</v>
          </cell>
        </row>
        <row r="22">
          <cell r="I22" t="str">
            <v>КСП "Химик"</v>
          </cell>
        </row>
        <row r="23">
          <cell r="I23" t="str">
            <v>КСП "Химик"</v>
          </cell>
        </row>
        <row r="24">
          <cell r="I24" t="str">
            <v>КСП "Химик"</v>
          </cell>
        </row>
        <row r="25">
          <cell r="I25" t="str">
            <v>КСП "Химик"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ЛФЛА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Red Anfield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"Торпедо"</v>
          </cell>
          <cell r="I6" t="str">
            <v>EXE</v>
          </cell>
        </row>
        <row r="7">
          <cell r="B7" t="str">
            <v>КСП "Химик"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"Торпедо"</v>
          </cell>
        </row>
        <row r="15">
          <cell r="I15" t="str">
            <v>КСП "Торпедо"</v>
          </cell>
        </row>
        <row r="16">
          <cell r="I16" t="str">
            <v>КСП "Торпедо"</v>
          </cell>
        </row>
        <row r="17">
          <cell r="I17" t="str">
            <v>КСП "Торпедо"</v>
          </cell>
        </row>
        <row r="18">
          <cell r="I18" t="str">
            <v>КСП "Торпедо"</v>
          </cell>
        </row>
        <row r="19">
          <cell r="I19" t="str">
            <v>КСП "Торпедо"</v>
          </cell>
        </row>
        <row r="20">
          <cell r="I20" t="str">
            <v>КСП "Химик"</v>
          </cell>
        </row>
        <row r="21">
          <cell r="I21" t="str">
            <v>КСП "Химик"</v>
          </cell>
        </row>
        <row r="22">
          <cell r="I22" t="str">
            <v>КСП "Химик"</v>
          </cell>
        </row>
        <row r="23">
          <cell r="I23" t="str">
            <v>КСП "Химик"</v>
          </cell>
        </row>
        <row r="24">
          <cell r="I24" t="str">
            <v>КСП "Химик"</v>
          </cell>
        </row>
        <row r="25">
          <cell r="I25" t="str">
            <v>КСП "Химик"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EXE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6"/>
  <sheetViews>
    <sheetView tabSelected="1" zoomScale="70" zoomScaleNormal="70" zoomScalePageLayoutView="0" workbookViewId="0" topLeftCell="A1">
      <selection activeCell="F27" sqref="F27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[center][b][color=#FF0000][u][size=150]Проф. прогноза – КСП Торпедо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29</v>
      </c>
      <c r="O2" s="188"/>
      <c r="P2" s="189"/>
      <c r="Q2" s="80"/>
      <c r="R2" s="81"/>
      <c r="S2" s="81"/>
      <c r="T2" s="82"/>
      <c r="U2" s="187" t="s">
        <v>41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Vjazmitsch</v>
      </c>
      <c r="AG2" s="87">
        <v>1</v>
      </c>
      <c r="AH2" s="111"/>
      <c r="AI2" s="112" t="str">
        <f>U3</f>
        <v>da_basta</v>
      </c>
      <c r="AJ2" s="87">
        <v>1</v>
      </c>
      <c r="AL2" s="181" t="str">
        <f>IF(LEN(N2)=0,"",N2)</f>
        <v>Проф. прогноза</v>
      </c>
      <c r="AM2" s="182"/>
      <c r="AN2" s="183"/>
      <c r="AO2" s="184" t="str">
        <f>IF(LEN(C2)=0,"",C2)</f>
        <v>5 тур</v>
      </c>
      <c r="AP2" s="181" t="str">
        <f>IF(LEN(U2)=0,"",U2)</f>
        <v>КСП Торпедо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30</v>
      </c>
      <c r="O3" s="188"/>
      <c r="P3" s="189"/>
      <c r="Q3" s="78"/>
      <c r="R3" s="79"/>
      <c r="S3" s="79"/>
      <c r="T3" s="79"/>
      <c r="U3" s="187" t="s">
        <v>42</v>
      </c>
      <c r="V3" s="188"/>
      <c r="W3" s="189"/>
      <c r="X3" s="30"/>
      <c r="Y3" s="30"/>
      <c r="Z3" s="36"/>
      <c r="AA3" s="36"/>
      <c r="AB3" s="36"/>
      <c r="AC3" s="156" t="str">
        <f>IF(LEN(N3)=0," ",N3)</f>
        <v>Vjazmitsch</v>
      </c>
      <c r="AD3" s="157" t="str">
        <f>IF(LEN(U3)=0," ",U3)</f>
        <v>da_basta</v>
      </c>
      <c r="AF3" s="91" t="str">
        <f>N3</f>
        <v>Vjazmitsch</v>
      </c>
      <c r="AG3" s="88">
        <f>AC9</f>
        <v>0</v>
      </c>
      <c r="AH3" s="111"/>
      <c r="AI3" s="93" t="str">
        <f>U3</f>
        <v>da_basta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Vjazmitsch</v>
      </c>
      <c r="AG4" s="88">
        <f>AC7</f>
        <v>0</v>
      </c>
      <c r="AH4" s="111"/>
      <c r="AI4" s="93" t="str">
        <f>U3</f>
        <v>da_basta</v>
      </c>
      <c r="AJ4" s="88">
        <f>AD7</f>
        <v>0</v>
      </c>
      <c r="AL4" s="138">
        <f aca="true" t="shared" si="0" ref="AL4:AN6">IF(SUM(Z5,Z14,Z23,Z32)&gt;0,CONCATENATE("+",SUM(Z5,Z14,Z23,Z32)),SUM(Z5,Z14,Z23,Z32))</f>
        <v>0</v>
      </c>
      <c r="AM4" s="141" t="str">
        <f t="shared" si="0"/>
        <v>+1</v>
      </c>
      <c r="AN4" s="128">
        <f t="shared" si="0"/>
        <v>0</v>
      </c>
      <c r="AO4" s="120" t="str">
        <f>IF(LEN(C5)=0,"",C5)</f>
        <v>1. Эспаньол - Барселона - 29.03. 19:00</v>
      </c>
      <c r="AP4" s="135">
        <f aca="true" t="shared" si="1" ref="AP4:AR9">IF((-AL4)&gt;0,CONCATENATE("+",-AL4),-AL4)</f>
        <v>0</v>
      </c>
      <c r="AQ4" s="132">
        <f t="shared" si="1"/>
        <v>-1</v>
      </c>
      <c r="AR4" s="131">
        <f t="shared" si="1"/>
        <v>0</v>
      </c>
    </row>
    <row r="5" spans="2:44" ht="13.5" customHeight="1">
      <c r="B5" s="3" t="str">
        <f>IF(L5=0,IF(X5=0,CONCATENATE(C5," - матч перенесен"),CONCATENATE(C5," - ",I5,":",J5)),C5)</f>
        <v>1. Эспаньол - Барселона - 29.03. 19:00</v>
      </c>
      <c r="C5" s="100" t="s">
        <v>16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1</v>
      </c>
      <c r="O5" s="7">
        <v>2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2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0</v>
      </c>
      <c r="AA5" s="162">
        <f t="shared" si="2"/>
        <v>0</v>
      </c>
      <c r="AB5" s="163">
        <f t="shared" si="2"/>
        <v>0</v>
      </c>
      <c r="AC5" s="154">
        <f>SUM(R5:R7,R9:R11)</f>
        <v>0</v>
      </c>
      <c r="AD5" s="155">
        <f>SUM(S5:S7,S9:S11)</f>
        <v>0</v>
      </c>
      <c r="AF5" s="91" t="str">
        <f>N3</f>
        <v>Vjazmitsch</v>
      </c>
      <c r="AG5" s="88">
        <f>AD7</f>
        <v>0</v>
      </c>
      <c r="AH5" s="111"/>
      <c r="AI5" s="94" t="str">
        <f>U3</f>
        <v>da_basta</v>
      </c>
      <c r="AJ5" s="88">
        <f>AC7</f>
        <v>0</v>
      </c>
      <c r="AL5" s="139" t="str">
        <f t="shared" si="0"/>
        <v>+2</v>
      </c>
      <c r="AM5" s="142">
        <f t="shared" si="0"/>
        <v>0</v>
      </c>
      <c r="AN5" s="129">
        <f t="shared" si="0"/>
        <v>-4</v>
      </c>
      <c r="AO5" s="121" t="str">
        <f>IF(LEN(C6)=0,"",C6)</f>
        <v>2. Болонья - Аталанта - 29.03. 21:00</v>
      </c>
      <c r="AP5" s="136">
        <f t="shared" si="1"/>
        <v>-2</v>
      </c>
      <c r="AQ5" s="133">
        <f t="shared" si="1"/>
        <v>0</v>
      </c>
      <c r="AR5" s="130" t="str">
        <f t="shared" si="1"/>
        <v>+4</v>
      </c>
    </row>
    <row r="6" spans="2:44" ht="13.5" customHeight="1" thickBot="1">
      <c r="B6" s="3" t="str">
        <f>IF(L6=0,IF(X6=0,CONCATENATE(C6," - матч перенесен"),CONCATENATE(C6," - ",I6,":",J6)),C6)</f>
        <v>2. Болонья - Аталанта - 29.03. 21:00</v>
      </c>
      <c r="C6" s="100" t="s">
        <v>17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7</v>
      </c>
      <c r="O6" s="7">
        <v>6</v>
      </c>
      <c r="P6" s="8">
        <v>3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5</v>
      </c>
      <c r="V6" s="7">
        <v>8</v>
      </c>
      <c r="W6" s="8">
        <v>4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1</v>
      </c>
      <c r="AA6" s="165">
        <f t="shared" si="2"/>
        <v>-1</v>
      </c>
      <c r="AB6" s="4">
        <f t="shared" si="2"/>
        <v>-1</v>
      </c>
      <c r="AC6" s="179" t="s">
        <v>4</v>
      </c>
      <c r="AD6" s="180"/>
      <c r="AF6" s="91" t="str">
        <f>N3</f>
        <v>Vjazmitsch</v>
      </c>
      <c r="AG6" s="88">
        <f>COUNTIF(Q5:Q11,9)</f>
        <v>0</v>
      </c>
      <c r="AH6" s="111"/>
      <c r="AI6" s="93" t="str">
        <f>U3</f>
        <v>da_basta</v>
      </c>
      <c r="AJ6" s="88">
        <f>COUNTIF(T5:T11,9)</f>
        <v>0</v>
      </c>
      <c r="AL6" s="148">
        <f t="shared" si="0"/>
        <v>0</v>
      </c>
      <c r="AM6" s="149">
        <f t="shared" si="0"/>
        <v>-1</v>
      </c>
      <c r="AN6" s="150">
        <f t="shared" si="0"/>
        <v>-2</v>
      </c>
      <c r="AO6" s="122" t="str">
        <f>IF(LEN(C7)=0,"",C7)</f>
        <v>3. Нант - Бордо - 29.03. 23:00</v>
      </c>
      <c r="AP6" s="151">
        <f t="shared" si="1"/>
        <v>0</v>
      </c>
      <c r="AQ6" s="152" t="str">
        <f t="shared" si="1"/>
        <v>+1</v>
      </c>
      <c r="AR6" s="153" t="str">
        <f t="shared" si="1"/>
        <v>+2</v>
      </c>
    </row>
    <row r="7" spans="2:44" ht="13.5" customHeight="1" thickBot="1">
      <c r="B7" s="3" t="str">
        <f>IF(L7=0,IF(X7=0,CONCATENATE(C7," - матч перенесен"),CONCATENATE(C7," - ",I7,":",J7)),C7)</f>
        <v>3. Нант - Бордо - 29.03. 23:00</v>
      </c>
      <c r="C7" s="100" t="s">
        <v>18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8</v>
      </c>
      <c r="O7" s="7">
        <v>5</v>
      </c>
      <c r="P7" s="8">
        <v>4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3</v>
      </c>
      <c r="V7" s="7">
        <v>7</v>
      </c>
      <c r="W7" s="8">
        <v>6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1</v>
      </c>
      <c r="AA7" s="167">
        <f t="shared" si="2"/>
        <v>-1</v>
      </c>
      <c r="AB7" s="4">
        <f t="shared" si="2"/>
        <v>-1</v>
      </c>
      <c r="AC7" s="154">
        <f>IF(AC5-AD5&gt;0,AC5-AD5,0)</f>
        <v>0</v>
      </c>
      <c r="AD7" s="155">
        <f>IF(AC5-AD5&lt;0,AD5-AC5,0)</f>
        <v>0</v>
      </c>
      <c r="AF7" s="91" t="str">
        <f>N12</f>
        <v>amelin</v>
      </c>
      <c r="AG7" s="88">
        <v>1</v>
      </c>
      <c r="AH7" s="111"/>
      <c r="AI7" s="113" t="str">
        <f>U12</f>
        <v>Fatalist</v>
      </c>
      <c r="AJ7" s="88">
        <v>1</v>
      </c>
      <c r="AL7" s="139" t="str">
        <f aca="true" t="shared" si="3" ref="AL7:AN9">IF(SUM(Z9,Z18,Z27,Z36)&gt;0,CONCATENATE("+",SUM(Z9,Z18,Z27,Z36)),SUM(Z9,Z18,Z27,Z36))</f>
        <v>+4</v>
      </c>
      <c r="AM7" s="142" t="str">
        <f t="shared" si="3"/>
        <v>+2</v>
      </c>
      <c r="AN7" s="144">
        <f t="shared" si="3"/>
        <v>0</v>
      </c>
      <c r="AO7" s="120" t="str">
        <f>IF(LEN(C9)=0,"",C9)</f>
        <v>4. Сельта - Севилья - 29.03. 21:00</v>
      </c>
      <c r="AP7" s="136">
        <f t="shared" si="1"/>
        <v>-4</v>
      </c>
      <c r="AQ7" s="133">
        <f t="shared" si="1"/>
        <v>-2</v>
      </c>
      <c r="AR7" s="130">
        <f t="shared" si="1"/>
        <v>0</v>
      </c>
    </row>
    <row r="8" spans="2:44" ht="13.5" customHeight="1" thickBot="1">
      <c r="B8" s="3" t="s">
        <v>11</v>
      </c>
      <c r="C8" s="103" t="s">
        <v>19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amelin</v>
      </c>
      <c r="AG8" s="88">
        <f>AC18</f>
        <v>0</v>
      </c>
      <c r="AH8" s="111"/>
      <c r="AI8" s="93" t="str">
        <f>U12</f>
        <v>Fatalist</v>
      </c>
      <c r="AJ8" s="88">
        <f>AD18</f>
        <v>0</v>
      </c>
      <c r="AL8" s="145">
        <f t="shared" si="3"/>
        <v>-3</v>
      </c>
      <c r="AM8" s="146">
        <f t="shared" si="3"/>
        <v>-1</v>
      </c>
      <c r="AN8" s="147">
        <f t="shared" si="3"/>
        <v>0</v>
      </c>
      <c r="AO8" s="121" t="str">
        <f>IF(LEN(C10)=0,"",C10)</f>
        <v>5. Штутгарт - Боруссия Дортмунд - 29.03. 18:30</v>
      </c>
      <c r="AP8" s="136" t="str">
        <f t="shared" si="1"/>
        <v>+3</v>
      </c>
      <c r="AQ8" s="133" t="str">
        <f t="shared" si="1"/>
        <v>+1</v>
      </c>
      <c r="AR8" s="130">
        <f t="shared" si="1"/>
        <v>0</v>
      </c>
    </row>
    <row r="9" spans="2:44" ht="13.5" customHeight="1" thickBot="1">
      <c r="B9" s="3" t="str">
        <f>IF(L9=0,IF(X9=0,CONCATENATE(C9," - матч перенесен"),CONCATENATE(C9," - ",I9,":",J9)),C9)</f>
        <v>4. Сельта - Севилья - 29.03. 21:00</v>
      </c>
      <c r="C9" s="100" t="s">
        <v>20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3</v>
      </c>
      <c r="O9" s="7">
        <v>6</v>
      </c>
      <c r="P9" s="8">
        <v>7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1</v>
      </c>
      <c r="V9" s="7">
        <v>3</v>
      </c>
      <c r="W9" s="8">
        <v>7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1</v>
      </c>
      <c r="AB9" s="163">
        <f t="shared" si="4"/>
        <v>0</v>
      </c>
      <c r="AC9" s="154">
        <f>SUM(Q5:Q7,Q9:Q11)</f>
        <v>0</v>
      </c>
      <c r="AD9" s="155">
        <f>SUM(T5:T7,T9:T11)</f>
        <v>0</v>
      </c>
      <c r="AF9" s="91" t="str">
        <f>N12</f>
        <v>amelin</v>
      </c>
      <c r="AG9" s="88">
        <f>AC16</f>
        <v>0</v>
      </c>
      <c r="AH9" s="111"/>
      <c r="AI9" s="93" t="str">
        <f>U12</f>
        <v>Fatalist</v>
      </c>
      <c r="AJ9" s="88">
        <f>AD16</f>
        <v>0</v>
      </c>
      <c r="AL9" s="140" t="str">
        <f t="shared" si="3"/>
        <v>+1</v>
      </c>
      <c r="AM9" s="143">
        <f t="shared" si="3"/>
        <v>-2</v>
      </c>
      <c r="AN9" s="125">
        <f t="shared" si="3"/>
        <v>0</v>
      </c>
      <c r="AO9" s="123" t="str">
        <f>IF(LEN(C11)=0,"",C11)</f>
        <v>6. Ренн - Бастия - 30.03. 16:00</v>
      </c>
      <c r="AP9" s="137">
        <f t="shared" si="1"/>
        <v>-1</v>
      </c>
      <c r="AQ9" s="134" t="str">
        <f t="shared" si="1"/>
        <v>+2</v>
      </c>
      <c r="AR9" s="127">
        <f t="shared" si="1"/>
        <v>0</v>
      </c>
    </row>
    <row r="10" spans="2:41" ht="13.5" customHeight="1" thickTop="1">
      <c r="B10" s="3" t="str">
        <f>IF(L10=0,IF(X10=0,CONCATENATE(C10," - матч перенесен"),CONCATENATE(C10," - ",I10,":",J10)),C10)</f>
        <v>5. Штутгарт - Боруссия Дортмунд - 29.03. 18:30</v>
      </c>
      <c r="C10" s="100" t="s">
        <v>21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2</v>
      </c>
      <c r="O10" s="7">
        <v>5</v>
      </c>
      <c r="P10" s="8">
        <v>8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2</v>
      </c>
      <c r="V10" s="7">
        <v>4</v>
      </c>
      <c r="W10" s="8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0</v>
      </c>
      <c r="AA10" s="165">
        <f t="shared" si="4"/>
        <v>1</v>
      </c>
      <c r="AB10" s="4">
        <f t="shared" si="4"/>
        <v>-1</v>
      </c>
      <c r="AC10" s="158"/>
      <c r="AD10" s="159"/>
      <c r="AF10" s="91" t="str">
        <f>N12</f>
        <v>amelin</v>
      </c>
      <c r="AG10" s="88">
        <f>AD16</f>
        <v>0</v>
      </c>
      <c r="AH10" s="111"/>
      <c r="AI10" s="94" t="str">
        <f>U12</f>
        <v>Fatalist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Ренн - Бастия - 30.03. 16:00</v>
      </c>
      <c r="C11" s="106" t="s">
        <v>22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9</v>
      </c>
      <c r="O11" s="7">
        <v>4</v>
      </c>
      <c r="P11" s="8">
        <v>1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6</v>
      </c>
      <c r="V11" s="7">
        <v>8</v>
      </c>
      <c r="W11" s="8">
        <v>5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1</v>
      </c>
      <c r="AA11" s="169">
        <f t="shared" si="4"/>
        <v>-1</v>
      </c>
      <c r="AB11" s="170">
        <f t="shared" si="4"/>
        <v>-1</v>
      </c>
      <c r="AC11" s="39"/>
      <c r="AD11" s="40"/>
      <c r="AF11" s="91" t="str">
        <f>N12</f>
        <v>amelin</v>
      </c>
      <c r="AG11" s="88">
        <f>COUNTIF(Q14:Q20,9)</f>
        <v>0</v>
      </c>
      <c r="AH11" s="111"/>
      <c r="AI11" s="93" t="str">
        <f>U12</f>
        <v>Fatalist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[color=#FF0000][u]Vjazmitsch – da_basta[/u] - 0:0 [/color] (разница 0:0) (0-0)[/b]</v>
      </c>
      <c r="C12" s="215" t="str">
        <f>IF(LEN(N2)=0," ",N2)</f>
        <v>Проф. прогноза</v>
      </c>
      <c r="D12" s="216"/>
      <c r="E12" s="216"/>
      <c r="F12" s="216"/>
      <c r="G12" s="73" t="str">
        <f>IF(LEN(U2)=0," ",U2)</f>
        <v>КСП Торпедо</v>
      </c>
      <c r="H12" s="57"/>
      <c r="I12" s="36"/>
      <c r="J12" s="36"/>
      <c r="K12" s="36"/>
      <c r="L12" s="58"/>
      <c r="M12" s="202"/>
      <c r="N12" s="187" t="s">
        <v>31</v>
      </c>
      <c r="O12" s="188"/>
      <c r="P12" s="189"/>
      <c r="Q12" s="32"/>
      <c r="R12" s="32"/>
      <c r="S12" s="32"/>
      <c r="T12" s="32"/>
      <c r="U12" s="187" t="s">
        <v>43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amelin</v>
      </c>
      <c r="AD12" s="157" t="str">
        <f>IF(LEN(U12)=0," ",U12)</f>
        <v>Fatalist</v>
      </c>
      <c r="AF12" s="91" t="str">
        <f>N21</f>
        <v>Горобец</v>
      </c>
      <c r="AG12" s="88">
        <v>1</v>
      </c>
      <c r="AH12" s="111"/>
      <c r="AI12" s="113" t="str">
        <f>U21</f>
        <v>raptoroff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1-2-9 || 1-2-9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Горобец</v>
      </c>
      <c r="AG13" s="88">
        <f>AC27</f>
        <v>0</v>
      </c>
      <c r="AH13" s="111"/>
      <c r="AI13" s="93" t="str">
        <f>U21</f>
        <v>raptoroff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7-6-3 || 5-8-4
3. 8-5-4 || 3-7-6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1</v>
      </c>
      <c r="O14" s="7">
        <v>2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2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0</v>
      </c>
      <c r="AA14" s="162">
        <f t="shared" si="5"/>
        <v>0</v>
      </c>
      <c r="AB14" s="163">
        <f t="shared" si="5"/>
        <v>0</v>
      </c>
      <c r="AC14" s="154">
        <f>SUM(R14:R16,R18:R20)</f>
        <v>0</v>
      </c>
      <c r="AD14" s="155">
        <f>SUM(S14:S16,S18:S20)</f>
        <v>0</v>
      </c>
      <c r="AF14" s="91" t="str">
        <f>N21</f>
        <v>Горобец</v>
      </c>
      <c r="AG14" s="88">
        <f>AC25</f>
        <v>0</v>
      </c>
      <c r="AH14" s="111"/>
      <c r="AI14" s="93" t="str">
        <f>U21</f>
        <v>raptoroff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3-6-7 || 1-3-7
5. 2-5-8 || 2-4-9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5</v>
      </c>
      <c r="O15" s="7">
        <v>8</v>
      </c>
      <c r="P15" s="8">
        <v>3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3</v>
      </c>
      <c r="W15" s="8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-1</v>
      </c>
      <c r="AA15" s="165">
        <f t="shared" si="5"/>
        <v>1</v>
      </c>
      <c r="AB15" s="4">
        <f t="shared" si="5"/>
        <v>-1</v>
      </c>
      <c r="AC15" s="179" t="s">
        <v>4</v>
      </c>
      <c r="AD15" s="180"/>
      <c r="AF15" s="91" t="str">
        <f>N21</f>
        <v>Горобец</v>
      </c>
      <c r="AG15" s="88">
        <f>AD25</f>
        <v>0</v>
      </c>
      <c r="AH15" s="111"/>
      <c r="AI15" s="94" t="str">
        <f>U21</f>
        <v>raptoroff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9-4-1 || 6-8-5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6</v>
      </c>
      <c r="O16" s="7">
        <v>7</v>
      </c>
      <c r="P16" s="8">
        <v>4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4</v>
      </c>
      <c r="W16" s="8">
        <v>6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1</v>
      </c>
      <c r="AB16" s="4">
        <f t="shared" si="5"/>
        <v>-1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Горобец</v>
      </c>
      <c r="AG16" s="88">
        <f>COUNTIF(Q23:Q29,9)</f>
        <v>0</v>
      </c>
      <c r="AH16" s="111"/>
      <c r="AI16" s="93" t="str">
        <f>U21</f>
        <v>raptoroff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[color=#FF0000][u]amelin – Fatalist[/u]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Alfred61</v>
      </c>
      <c r="AG17" s="88">
        <v>1</v>
      </c>
      <c r="AH17" s="111"/>
      <c r="AI17" s="113" t="str">
        <f>U30</f>
        <v>VadimCz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1-2-9 || 1-2-9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3</v>
      </c>
      <c r="O18" s="7">
        <v>4</v>
      </c>
      <c r="P18" s="8">
        <v>8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1</v>
      </c>
      <c r="V18" s="7">
        <v>3</v>
      </c>
      <c r="W18" s="8">
        <v>8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1</v>
      </c>
      <c r="AA18" s="162">
        <f t="shared" si="6"/>
        <v>1</v>
      </c>
      <c r="AB18" s="163">
        <f t="shared" si="6"/>
        <v>0</v>
      </c>
      <c r="AC18" s="154">
        <f>SUM(Q14:Q16,Q18:Q20)</f>
        <v>0</v>
      </c>
      <c r="AD18" s="155">
        <f>SUM(T14:T16,T18:T20)</f>
        <v>0</v>
      </c>
      <c r="AF18" s="91" t="str">
        <f>N30</f>
        <v>Alfred61</v>
      </c>
      <c r="AG18" s="88">
        <f>AC36</f>
        <v>0</v>
      </c>
      <c r="AH18" s="111"/>
      <c r="AI18" s="93" t="str">
        <f>U30</f>
        <v>VadimCz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5-8-3 || 8-3-5
3. 6-7-4 || 7-4-6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1</v>
      </c>
      <c r="O19" s="7">
        <v>2</v>
      </c>
      <c r="P19" s="8">
        <v>9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2</v>
      </c>
      <c r="W19" s="8">
        <v>9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-1</v>
      </c>
      <c r="AA19" s="165">
        <f t="shared" si="6"/>
        <v>0</v>
      </c>
      <c r="AB19" s="4">
        <f t="shared" si="6"/>
        <v>0</v>
      </c>
      <c r="AC19" s="49"/>
      <c r="AD19" s="50"/>
      <c r="AF19" s="91" t="str">
        <f>N30</f>
        <v>Alfred61</v>
      </c>
      <c r="AG19" s="88">
        <f>AC34</f>
        <v>0</v>
      </c>
      <c r="AH19" s="111"/>
      <c r="AI19" s="93" t="str">
        <f>U30</f>
        <v>VadimCz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3-4-8 || 1-3-8
5. 1-2-9 || 5-2-9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6</v>
      </c>
      <c r="O20" s="7">
        <v>7</v>
      </c>
      <c r="P20" s="8">
        <v>5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7</v>
      </c>
      <c r="V20" s="7">
        <v>6</v>
      </c>
      <c r="W20" s="8">
        <v>4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-1</v>
      </c>
      <c r="AA20" s="169">
        <f t="shared" si="6"/>
        <v>1</v>
      </c>
      <c r="AB20" s="170">
        <f t="shared" si="6"/>
        <v>1</v>
      </c>
      <c r="AC20" s="51"/>
      <c r="AD20" s="52"/>
      <c r="AF20" s="91" t="str">
        <f>N30</f>
        <v>Alfred61</v>
      </c>
      <c r="AG20" s="88">
        <f>AD34</f>
        <v>0</v>
      </c>
      <c r="AH20" s="111"/>
      <c r="AI20" s="94" t="str">
        <f>U30</f>
        <v>VadimCz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6-7-5 || 7-6-4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32</v>
      </c>
      <c r="O21" s="188"/>
      <c r="P21" s="189"/>
      <c r="Q21" s="32"/>
      <c r="R21" s="32"/>
      <c r="S21" s="32"/>
      <c r="T21" s="32"/>
      <c r="U21" s="187" t="s">
        <v>44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Горобец</v>
      </c>
      <c r="AD21" s="157" t="str">
        <f>IF(LEN(U21)=0," ",U21)</f>
        <v>raptoroff</v>
      </c>
      <c r="AF21" s="91" t="str">
        <f>N30</f>
        <v>Alfred61</v>
      </c>
      <c r="AG21" s="88">
        <f>COUNTIF(Q32:Q38,9)</f>
        <v>0</v>
      </c>
      <c r="AH21" s="111"/>
      <c r="AI21" s="93" t="str">
        <f>U30</f>
        <v>VadimCz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[color=#FF0000][u]Горобец – raptoroff[/u]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aks</v>
      </c>
      <c r="AG22" s="88">
        <v>0</v>
      </c>
      <c r="AH22" s="111"/>
      <c r="AI22" s="113" t="str">
        <f>U39</f>
        <v>ЯД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1-3-9 || 1-2-9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1</v>
      </c>
      <c r="O23" s="7">
        <v>3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2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0</v>
      </c>
      <c r="AA23" s="162">
        <f t="shared" si="7"/>
        <v>1</v>
      </c>
      <c r="AB23" s="163">
        <f t="shared" si="7"/>
        <v>0</v>
      </c>
      <c r="AC23" s="154">
        <f>SUM(R23:R25,R27:R29)</f>
        <v>0</v>
      </c>
      <c r="AD23" s="155">
        <f>SUM(S23:S25,S27:S29)</f>
        <v>0</v>
      </c>
      <c r="AF23" s="91" t="str">
        <f>N39</f>
        <v>aks</v>
      </c>
      <c r="AG23" s="88">
        <f>AC41</f>
        <v>0</v>
      </c>
      <c r="AH23" s="111"/>
      <c r="AI23" s="93" t="str">
        <f>U39</f>
        <v>ЯД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4-7-5 || 3-5-8
3. 8-6-2 || 4-7-6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4</v>
      </c>
      <c r="O24" s="7">
        <v>7</v>
      </c>
      <c r="P24" s="8">
        <v>5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5</v>
      </c>
      <c r="W24" s="8">
        <v>8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1</v>
      </c>
      <c r="AB24" s="4">
        <f t="shared" si="7"/>
        <v>-1</v>
      </c>
      <c r="AC24" s="179" t="s">
        <v>4</v>
      </c>
      <c r="AD24" s="180"/>
      <c r="AF24" s="91" t="str">
        <f>N39</f>
        <v>aks</v>
      </c>
      <c r="AG24" s="88">
        <v>0</v>
      </c>
      <c r="AH24" s="111"/>
      <c r="AI24" s="93" t="str">
        <f>U39</f>
        <v>ЯД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2-6-8 || 1-3-9
5. 1-3-9 || 2-4-8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8</v>
      </c>
      <c r="O25" s="7">
        <v>6</v>
      </c>
      <c r="P25" s="8">
        <v>2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4</v>
      </c>
      <c r="V25" s="7">
        <v>7</v>
      </c>
      <c r="W25" s="8">
        <v>6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1</v>
      </c>
      <c r="AA25" s="167">
        <f t="shared" si="7"/>
        <v>-1</v>
      </c>
      <c r="AB25" s="4">
        <f t="shared" si="7"/>
        <v>-1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aks</v>
      </c>
      <c r="AG25" s="88">
        <v>0</v>
      </c>
      <c r="AH25" s="111"/>
      <c r="AI25" s="94" t="str">
        <f>U39</f>
        <v>ЯД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7-5-4 || 5-7-6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aks</v>
      </c>
      <c r="AG26" s="88">
        <f>COUNTIF(Q41:Q47,9)</f>
        <v>0</v>
      </c>
      <c r="AH26" s="111"/>
      <c r="AI26" s="93" t="str">
        <f>U39</f>
        <v>ЯД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[color=#FF0000][u]Alfred61 – VadimCz[/u]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2</v>
      </c>
      <c r="O27" s="7">
        <v>6</v>
      </c>
      <c r="P27" s="8">
        <v>8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1</v>
      </c>
      <c r="V27" s="7">
        <v>3</v>
      </c>
      <c r="W27" s="8">
        <v>9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1</v>
      </c>
      <c r="AA27" s="162">
        <f t="shared" si="8"/>
        <v>1</v>
      </c>
      <c r="AB27" s="163">
        <f t="shared" si="8"/>
        <v>-1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 t="str">
        <f>U48</f>
        <v>ESI2607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1-2-9 || 1-2-9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1</v>
      </c>
      <c r="O28" s="7">
        <v>3</v>
      </c>
      <c r="P28" s="8">
        <v>9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4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-1</v>
      </c>
      <c r="AB28" s="4">
        <f t="shared" si="8"/>
        <v>1</v>
      </c>
      <c r="AC28" s="49"/>
      <c r="AD28" s="50"/>
      <c r="AF28" s="91">
        <f>N48</f>
        <v>0</v>
      </c>
      <c r="AG28" s="88">
        <f>AC50</f>
        <v>0</v>
      </c>
      <c r="AH28" s="111"/>
      <c r="AI28" s="93" t="str">
        <f>U48</f>
        <v>ESI2607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8-4-3 || 7-6-4
3. 7-5-6 || 8-5-3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7</v>
      </c>
      <c r="O29" s="7">
        <v>5</v>
      </c>
      <c r="P29" s="8">
        <v>4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5</v>
      </c>
      <c r="V29" s="7">
        <v>7</v>
      </c>
      <c r="W29" s="8">
        <v>6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1</v>
      </c>
      <c r="AA29" s="169">
        <f t="shared" si="8"/>
        <v>-1</v>
      </c>
      <c r="AB29" s="170">
        <f t="shared" si="8"/>
        <v>-1</v>
      </c>
      <c r="AC29" s="51"/>
      <c r="AD29" s="52"/>
      <c r="AF29" s="91">
        <f>N48</f>
        <v>0</v>
      </c>
      <c r="AG29" s="88">
        <v>0</v>
      </c>
      <c r="AH29" s="111"/>
      <c r="AI29" s="93" t="str">
        <f>U48</f>
        <v>ESI2607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6-5-7 || 3-7-6
5. 1-3-9 || 2-4-9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33</v>
      </c>
      <c r="O30" s="188"/>
      <c r="P30" s="189"/>
      <c r="Q30" s="32"/>
      <c r="R30" s="32"/>
      <c r="S30" s="32"/>
      <c r="T30" s="32"/>
      <c r="U30" s="187" t="s">
        <v>45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Alfred61</v>
      </c>
      <c r="AD30" s="157" t="str">
        <f>IF(LEN(U30)=0," ",U30)</f>
        <v>VadimCz</v>
      </c>
      <c r="AF30" s="91">
        <f>N48</f>
        <v>0</v>
      </c>
      <c r="AG30" s="88">
        <v>0</v>
      </c>
      <c r="AH30" s="111"/>
      <c r="AI30" s="93" t="str">
        <f>U48</f>
        <v>ESI2607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8-4-2 || 8-5-1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 t="str">
        <f>U48</f>
        <v>ESI2607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1</v>
      </c>
      <c r="O32" s="7">
        <v>2</v>
      </c>
      <c r="P32" s="8">
        <v>9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2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0</v>
      </c>
      <c r="AA32" s="162">
        <f t="shared" si="9"/>
        <v>0</v>
      </c>
      <c r="AB32" s="163">
        <f t="shared" si="9"/>
        <v>0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[b]Проф. прогноза
aks (0)
1 тайм:[/b]
1. 1-2-9
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8</v>
      </c>
      <c r="O33" s="7">
        <v>4</v>
      </c>
      <c r="P33" s="8">
        <v>3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7</v>
      </c>
      <c r="V33" s="7">
        <v>6</v>
      </c>
      <c r="W33" s="8">
        <v>4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-1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7-6-5
3. 8-4-3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7</v>
      </c>
      <c r="O34" s="7">
        <v>5</v>
      </c>
      <c r="P34" s="8">
        <v>6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5</v>
      </c>
      <c r="W34" s="8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-1</v>
      </c>
      <c r="AA34" s="167">
        <f t="shared" si="9"/>
        <v>0</v>
      </c>
      <c r="AB34" s="4">
        <f t="shared" si="9"/>
        <v>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5-6-7
5. 2-4-8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9-3-1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6</v>
      </c>
      <c r="O36" s="7">
        <v>5</v>
      </c>
      <c r="P36" s="8">
        <v>7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3</v>
      </c>
      <c r="V36" s="7">
        <v>7</v>
      </c>
      <c r="W36" s="8">
        <v>6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1</v>
      </c>
      <c r="AA36" s="162">
        <f t="shared" si="10"/>
        <v>-1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[b]КСП Торпедо
ЯД (0) || ESI2607 (0)
1 тайм:[/b]
1. 1-2-9 || 1-3-9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1</v>
      </c>
      <c r="O37" s="7">
        <v>3</v>
      </c>
      <c r="P37" s="8">
        <v>9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2</v>
      </c>
      <c r="V37" s="7">
        <v>4</v>
      </c>
      <c r="W37" s="8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-1</v>
      </c>
      <c r="AB37" s="4">
        <f t="shared" si="10"/>
        <v>0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5-4-3 || 8-5-2
3. 8-6-7 || 6-7-4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8</v>
      </c>
      <c r="O38" s="7">
        <v>4</v>
      </c>
      <c r="P38" s="8">
        <v>2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8</v>
      </c>
      <c r="V38" s="7">
        <v>5</v>
      </c>
      <c r="W38" s="8">
        <v>1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0</v>
      </c>
      <c r="AA38" s="169">
        <f t="shared" si="10"/>
        <v>-1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3-4-8 || 4-6-7
5. 5-9-6 || 1-5-9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34</v>
      </c>
      <c r="O39" s="188"/>
      <c r="P39" s="189"/>
      <c r="Q39" s="32"/>
      <c r="R39" s="32"/>
      <c r="S39" s="32"/>
      <c r="T39" s="32"/>
      <c r="U39" s="187" t="s">
        <v>46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aks</v>
      </c>
      <c r="AD39" s="157" t="str">
        <f>IF(OR(LEN(U39)=0,U39="Игрок 5")," ",U39)</f>
        <v>ЯД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7-2-1 || 8-3-2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1</v>
      </c>
      <c r="O41" s="7">
        <v>2</v>
      </c>
      <c r="P41" s="8">
        <v>9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1</v>
      </c>
      <c r="V41" s="7">
        <v>2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7</v>
      </c>
      <c r="O42" s="7">
        <v>6</v>
      </c>
      <c r="P42" s="8">
        <v>5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5</v>
      </c>
      <c r="V42" s="7">
        <v>4</v>
      </c>
      <c r="W42" s="8">
        <v>3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8</v>
      </c>
      <c r="O43" s="7">
        <v>4</v>
      </c>
      <c r="P43" s="8">
        <v>3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8</v>
      </c>
      <c r="V43" s="7">
        <v>6</v>
      </c>
      <c r="W43" s="8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5</v>
      </c>
      <c r="O45" s="7">
        <v>6</v>
      </c>
      <c r="P45" s="8">
        <v>7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3</v>
      </c>
      <c r="V45" s="7">
        <v>4</v>
      </c>
      <c r="W45" s="8">
        <v>8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2</v>
      </c>
      <c r="O46" s="7">
        <v>4</v>
      </c>
      <c r="P46" s="8">
        <v>8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5</v>
      </c>
      <c r="V46" s="7">
        <v>9</v>
      </c>
      <c r="W46" s="8">
        <v>6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9</v>
      </c>
      <c r="O47" s="7">
        <v>3</v>
      </c>
      <c r="P47" s="8">
        <v>1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7</v>
      </c>
      <c r="V47" s="7">
        <v>2</v>
      </c>
      <c r="W47" s="8">
        <v>1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 t="s">
        <v>47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ESI2607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1</v>
      </c>
      <c r="V50" s="7">
        <v>3</v>
      </c>
      <c r="W50" s="8">
        <v>9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8</v>
      </c>
      <c r="V51" s="7">
        <v>5</v>
      </c>
      <c r="W51" s="8">
        <v>2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6</v>
      </c>
      <c r="V52" s="7">
        <v>7</v>
      </c>
      <c r="W52" s="8">
        <v>4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4</v>
      </c>
      <c r="V54" s="7">
        <v>6</v>
      </c>
      <c r="W54" s="8">
        <v>7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1</v>
      </c>
      <c r="V55" s="7">
        <v>5</v>
      </c>
      <c r="W55" s="8">
        <v>9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8</v>
      </c>
      <c r="V56" s="11">
        <v>3</v>
      </c>
      <c r="W56" s="12">
        <v>2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C2:G2"/>
    <mergeCell ref="U12:W12"/>
    <mergeCell ref="M39:M56"/>
    <mergeCell ref="N49:P49"/>
    <mergeCell ref="U49:W49"/>
    <mergeCell ref="C12:F12"/>
    <mergeCell ref="C14:F14"/>
    <mergeCell ref="C16:F16"/>
    <mergeCell ref="N53:P53"/>
    <mergeCell ref="U53:W53"/>
    <mergeCell ref="N44:P44"/>
    <mergeCell ref="U44:W44"/>
    <mergeCell ref="N48:P48"/>
    <mergeCell ref="U48:W48"/>
    <mergeCell ref="N40:P40"/>
    <mergeCell ref="U40:W40"/>
    <mergeCell ref="U22:W22"/>
    <mergeCell ref="N31:P31"/>
    <mergeCell ref="U31:W31"/>
    <mergeCell ref="N35:P35"/>
    <mergeCell ref="U35:W35"/>
    <mergeCell ref="R31:S31"/>
    <mergeCell ref="N39:P39"/>
    <mergeCell ref="U39:W39"/>
    <mergeCell ref="N30:P30"/>
    <mergeCell ref="U30:W30"/>
    <mergeCell ref="U2:W2"/>
    <mergeCell ref="C3:G3"/>
    <mergeCell ref="U26:W26"/>
    <mergeCell ref="R22:S22"/>
    <mergeCell ref="N2:P2"/>
    <mergeCell ref="C13:G13"/>
    <mergeCell ref="N13:P13"/>
    <mergeCell ref="U13:W13"/>
    <mergeCell ref="N17:P17"/>
    <mergeCell ref="N26:P26"/>
    <mergeCell ref="N3:P3"/>
    <mergeCell ref="U3:W3"/>
    <mergeCell ref="U17:W17"/>
    <mergeCell ref="R13:S13"/>
    <mergeCell ref="N21:P21"/>
    <mergeCell ref="N22:P22"/>
    <mergeCell ref="U21:W21"/>
    <mergeCell ref="C15:G15"/>
    <mergeCell ref="I4:J4"/>
    <mergeCell ref="N8:P8"/>
    <mergeCell ref="U8:W8"/>
    <mergeCell ref="N12:P12"/>
    <mergeCell ref="N4:P4"/>
    <mergeCell ref="U4:W4"/>
    <mergeCell ref="M3:M38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 N41 U41 N50 U50 U14 U23 U32 N14 N23 N32">
    <cfRule type="expression" priority="480" dxfId="2" stopIfTrue="1">
      <formula>$X$5=1</formula>
    </cfRule>
  </conditionalFormatting>
  <conditionalFormatting sqref="O5 V5 O41 V41 O50 V50 V14 V23 V32 O14 O23 O32">
    <cfRule type="expression" priority="479" dxfId="2" stopIfTrue="1">
      <formula>$X$5=2</formula>
    </cfRule>
  </conditionalFormatting>
  <conditionalFormatting sqref="P5 W5 P41 W41 P50 W50 W14 W23 W32 P14 P23 P32">
    <cfRule type="expression" priority="478" dxfId="2" stopIfTrue="1">
      <formula>$X$5=3</formula>
    </cfRule>
  </conditionalFormatting>
  <conditionalFormatting sqref="N6 U6 N42 U42 N51 U51 U15 U24 U33 N15 N24 N33">
    <cfRule type="expression" priority="477" dxfId="2" stopIfTrue="1">
      <formula>$X$6=1</formula>
    </cfRule>
  </conditionalFormatting>
  <conditionalFormatting sqref="O6 V6 O42 V42 O51 V51 V15 V24 V33 O15 O24 O33">
    <cfRule type="expression" priority="476" dxfId="2" stopIfTrue="1">
      <formula>$X$6=2</formula>
    </cfRule>
  </conditionalFormatting>
  <conditionalFormatting sqref="P6 W6 P42 W42 P51 W51 W15 W24 W33 P15 P24 P33">
    <cfRule type="expression" priority="475" dxfId="2" stopIfTrue="1">
      <formula>$X$6=3</formula>
    </cfRule>
  </conditionalFormatting>
  <conditionalFormatting sqref="N7 U7 N43 U43 N52 U52 U16 U25 U34 N16 N25 N34">
    <cfRule type="expression" priority="474" dxfId="2" stopIfTrue="1">
      <formula>$X$7=1</formula>
    </cfRule>
  </conditionalFormatting>
  <conditionalFormatting sqref="O7 V7 O43 V43 O52 V52 V16 V25 V34 O16 O25 O34">
    <cfRule type="expression" priority="473" dxfId="2" stopIfTrue="1">
      <formula>$X$7=2</formula>
    </cfRule>
  </conditionalFormatting>
  <conditionalFormatting sqref="P7 W7 P43 W43 P52 W52 W16 W25 W34 P16 P25 P34">
    <cfRule type="expression" priority="472" dxfId="2" stopIfTrue="1">
      <formula>$X$7=3</formula>
    </cfRule>
  </conditionalFormatting>
  <conditionalFormatting sqref="N9 U9 N45 U45 N54 U54 U18 U27 U36 N18 N27 N36">
    <cfRule type="expression" priority="471" dxfId="2" stopIfTrue="1">
      <formula>$X$9=1</formula>
    </cfRule>
  </conditionalFormatting>
  <conditionalFormatting sqref="O9 V9 O45 V45 O54 V54 V18 V27 V36 O18 O27 O36">
    <cfRule type="expression" priority="470" dxfId="2" stopIfTrue="1">
      <formula>$X$9=2</formula>
    </cfRule>
  </conditionalFormatting>
  <conditionalFormatting sqref="P9 W9 P45 W45 P54 W54 W18 W27 W36 P18 P27 P36">
    <cfRule type="expression" priority="469" dxfId="2" stopIfTrue="1">
      <formula>$X$9=3</formula>
    </cfRule>
  </conditionalFormatting>
  <conditionalFormatting sqref="N10 U10 N46 U46 N55 U55 U19 U28 U37 N19 N28 N37">
    <cfRule type="expression" priority="468" dxfId="2" stopIfTrue="1">
      <formula>$X$10=1</formula>
    </cfRule>
  </conditionalFormatting>
  <conditionalFormatting sqref="O10 V10 O46 V46 O55 V55 V19 V28 V37 O19 O28 O37">
    <cfRule type="expression" priority="467" dxfId="2" stopIfTrue="1">
      <formula>$X$10=2</formula>
    </cfRule>
  </conditionalFormatting>
  <conditionalFormatting sqref="P10 W10 P46 W46 P55 W55 W19 W28 W37 P19 P28 P37">
    <cfRule type="expression" priority="466" dxfId="2" stopIfTrue="1">
      <formula>$X$10=3</formula>
    </cfRule>
  </conditionalFormatting>
  <conditionalFormatting sqref="N11 U11 N47 U47 N56 U56 U20 U29 U38 N20 N29 N38">
    <cfRule type="expression" priority="465" dxfId="2" stopIfTrue="1">
      <formula>$X$11=1</formula>
    </cfRule>
  </conditionalFormatting>
  <conditionalFormatting sqref="O11 V11 O47 V47 O56 V56 V20 V29 V38 O20 O29 O38">
    <cfRule type="expression" priority="464" dxfId="2" stopIfTrue="1">
      <formula>$X$11=2</formula>
    </cfRule>
  </conditionalFormatting>
  <conditionalFormatting sqref="P11 W11 P47 W47 P56 W56 W20 W29 W38 P20 P29 P38">
    <cfRule type="expression" priority="463" dxfId="2" stopIfTrue="1">
      <formula>$X$11=3</formula>
    </cfRule>
  </conditionalFormatting>
  <conditionalFormatting sqref="AX4">
    <cfRule type="cellIs" priority="333" dxfId="1" operator="lessThan" stopIfTrue="1">
      <formula>0</formula>
    </cfRule>
    <cfRule type="cellIs" priority="334" dxfId="0" operator="greaterThan" stopIfTrue="1">
      <formula>0</formula>
    </cfRule>
  </conditionalFormatting>
  <conditionalFormatting sqref="BB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32" sqref="G32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[center][b][color=#FF0000][u][size=150]EXE – СФП Football.By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77</v>
      </c>
      <c r="O2" s="188"/>
      <c r="P2" s="189"/>
      <c r="Q2" s="80"/>
      <c r="R2" s="81"/>
      <c r="S2" s="81"/>
      <c r="T2" s="82"/>
      <c r="U2" s="187" t="s">
        <v>82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Kashtan</v>
      </c>
      <c r="AG2" s="87">
        <v>1</v>
      </c>
      <c r="AH2" s="111"/>
      <c r="AI2" s="112" t="str">
        <f>U3</f>
        <v>Фолк</v>
      </c>
      <c r="AJ2" s="87">
        <v>1</v>
      </c>
      <c r="AL2" s="181" t="str">
        <f>IF(LEN(N2)=0,"",N2)</f>
        <v>EXE</v>
      </c>
      <c r="AM2" s="182"/>
      <c r="AN2" s="183"/>
      <c r="AO2" s="184" t="str">
        <f>IF(LEN(C2)=0,"",C2)</f>
        <v>5 тур</v>
      </c>
      <c r="AP2" s="181" t="str">
        <f>IF(LEN(U2)=0,"",U2)</f>
        <v>СФП Football.By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78</v>
      </c>
      <c r="O3" s="188"/>
      <c r="P3" s="189"/>
      <c r="Q3" s="78"/>
      <c r="R3" s="79"/>
      <c r="S3" s="79"/>
      <c r="T3" s="79"/>
      <c r="U3" s="187" t="s">
        <v>83</v>
      </c>
      <c r="V3" s="188"/>
      <c r="W3" s="189"/>
      <c r="X3" s="30"/>
      <c r="Y3" s="30"/>
      <c r="Z3" s="36"/>
      <c r="AA3" s="36"/>
      <c r="AB3" s="36"/>
      <c r="AC3" s="156" t="str">
        <f>IF(LEN(N3)=0," ",N3)</f>
        <v>Kashtan</v>
      </c>
      <c r="AD3" s="157" t="str">
        <f>IF(LEN(U3)=0," ",U3)</f>
        <v>Фолк</v>
      </c>
      <c r="AF3" s="91" t="str">
        <f>N3</f>
        <v>Kashtan</v>
      </c>
      <c r="AG3" s="88">
        <f>AC9</f>
        <v>0</v>
      </c>
      <c r="AH3" s="111"/>
      <c r="AI3" s="93" t="str">
        <f>U3</f>
        <v>Фолк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Kashtan</v>
      </c>
      <c r="AG4" s="88">
        <f>AC7</f>
        <v>0</v>
      </c>
      <c r="AH4" s="111"/>
      <c r="AI4" s="93" t="str">
        <f>U3</f>
        <v>Фолк</v>
      </c>
      <c r="AJ4" s="88">
        <f>AD7</f>
        <v>0</v>
      </c>
      <c r="AL4" s="138">
        <f aca="true" t="shared" si="0" ref="AL4:AN6">IF(SUM(Z5,Z14,Z23,Z32)&gt;0,CONCATENATE("+",SUM(Z5,Z14,Z23,Z32)),SUM(Z5,Z14,Z23,Z32))</f>
        <v>0</v>
      </c>
      <c r="AM4" s="141">
        <f t="shared" si="0"/>
        <v>-1</v>
      </c>
      <c r="AN4" s="128">
        <f t="shared" si="0"/>
        <v>-1</v>
      </c>
      <c r="AO4" s="120" t="str">
        <f>IF(LEN(C5)=0,"",C5)</f>
        <v>1. Штутгарт - Боруссия Дортмунд - 29.03. 18:30</v>
      </c>
      <c r="AP4" s="135">
        <f aca="true" t="shared" si="1" ref="AP4:AR9">IF((-AL4)&gt;0,CONCATENATE("+",-AL4),-AL4)</f>
        <v>0</v>
      </c>
      <c r="AQ4" s="132" t="str">
        <f t="shared" si="1"/>
        <v>+1</v>
      </c>
      <c r="AR4" s="131" t="str">
        <f t="shared" si="1"/>
        <v>+1</v>
      </c>
    </row>
    <row r="5" spans="2:44" ht="13.5" customHeight="1">
      <c r="B5" s="3" t="str">
        <f>IF(L5=0,IF(X5=0,CONCATENATE(C5," - матч перенесен"),CONCATENATE(C5," - ",I5,":",J5)),C5)</f>
        <v>1. Штутгарт - Боруссия Дортмунд - 29.03. 18:30</v>
      </c>
      <c r="C5" s="100" t="s">
        <v>23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1</v>
      </c>
      <c r="O5" s="7">
        <v>3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2</v>
      </c>
      <c r="V5" s="7">
        <v>4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-1</v>
      </c>
      <c r="AA5" s="162">
        <f t="shared" si="2"/>
        <v>-1</v>
      </c>
      <c r="AB5" s="163">
        <f t="shared" si="2"/>
        <v>0</v>
      </c>
      <c r="AC5" s="154">
        <f>SUM(R5:R7,R9:R11)</f>
        <v>0</v>
      </c>
      <c r="AD5" s="155">
        <f>SUM(S5:S7,S9:S11)</f>
        <v>0</v>
      </c>
      <c r="AF5" s="91" t="str">
        <f>N3</f>
        <v>Kashtan</v>
      </c>
      <c r="AG5" s="88">
        <f>AD7</f>
        <v>0</v>
      </c>
      <c r="AH5" s="111"/>
      <c r="AI5" s="94" t="str">
        <f>U3</f>
        <v>Фолк</v>
      </c>
      <c r="AJ5" s="88">
        <f>AC7</f>
        <v>0</v>
      </c>
      <c r="AL5" s="139" t="str">
        <f t="shared" si="0"/>
        <v>+2</v>
      </c>
      <c r="AM5" s="142">
        <f t="shared" si="0"/>
        <v>-2</v>
      </c>
      <c r="AN5" s="129">
        <f t="shared" si="0"/>
        <v>0</v>
      </c>
      <c r="AO5" s="121" t="str">
        <f>IF(LEN(C6)=0,"",C6)</f>
        <v>2. Саутгемптон - Ньюкасл - 29.03. 19:00</v>
      </c>
      <c r="AP5" s="136">
        <f t="shared" si="1"/>
        <v>-2</v>
      </c>
      <c r="AQ5" s="133" t="str">
        <f t="shared" si="1"/>
        <v>+2</v>
      </c>
      <c r="AR5" s="130">
        <f t="shared" si="1"/>
        <v>0</v>
      </c>
    </row>
    <row r="6" spans="2:44" ht="13.5" customHeight="1" thickBot="1">
      <c r="B6" s="3" t="str">
        <f>IF(L6=0,IF(X6=0,CONCATENATE(C6," - матч перенесен"),CONCATENATE(C6," - ",I6,":",J6)),C6)</f>
        <v>2. Саутгемптон - Ньюкасл - 29.03. 19:00</v>
      </c>
      <c r="C6" s="100" t="s">
        <v>24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8</v>
      </c>
      <c r="O6" s="7">
        <v>5</v>
      </c>
      <c r="P6" s="8">
        <v>4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1</v>
      </c>
      <c r="V6" s="7">
        <v>7</v>
      </c>
      <c r="W6" s="8">
        <v>6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1</v>
      </c>
      <c r="AA6" s="165">
        <f t="shared" si="2"/>
        <v>-1</v>
      </c>
      <c r="AB6" s="4">
        <f t="shared" si="2"/>
        <v>-1</v>
      </c>
      <c r="AC6" s="179" t="s">
        <v>4</v>
      </c>
      <c r="AD6" s="180"/>
      <c r="AF6" s="91" t="str">
        <f>N3</f>
        <v>Kashtan</v>
      </c>
      <c r="AG6" s="88">
        <f>COUNTIF(Q5:Q11,9)</f>
        <v>0</v>
      </c>
      <c r="AH6" s="111"/>
      <c r="AI6" s="93" t="str">
        <f>U3</f>
        <v>Фолк</v>
      </c>
      <c r="AJ6" s="88">
        <f>COUNTIF(T5:T11,9)</f>
        <v>0</v>
      </c>
      <c r="AL6" s="148" t="str">
        <f t="shared" si="0"/>
        <v>+2</v>
      </c>
      <c r="AM6" s="149" t="str">
        <f t="shared" si="0"/>
        <v>+1</v>
      </c>
      <c r="AN6" s="150">
        <f t="shared" si="0"/>
        <v>-1</v>
      </c>
      <c r="AO6" s="122" t="str">
        <f>IF(LEN(C7)=0,"",C7)</f>
        <v>3. Сельта - Севилья - 29.03. 21:00</v>
      </c>
      <c r="AP6" s="151">
        <f t="shared" si="1"/>
        <v>-2</v>
      </c>
      <c r="AQ6" s="152">
        <f t="shared" si="1"/>
        <v>-1</v>
      </c>
      <c r="AR6" s="153" t="str">
        <f t="shared" si="1"/>
        <v>+1</v>
      </c>
    </row>
    <row r="7" spans="2:44" ht="13.5" customHeight="1" thickBot="1">
      <c r="B7" s="3" t="str">
        <f>IF(L7=0,IF(X7=0,CONCATENATE(C7," - матч перенесен"),CONCATENATE(C7," - ",I7,":",J7)),C7)</f>
        <v>3. Сельта - Севилья - 29.03. 21:00</v>
      </c>
      <c r="C7" s="100" t="s">
        <v>25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6</v>
      </c>
      <c r="O7" s="7">
        <v>7</v>
      </c>
      <c r="P7" s="8">
        <v>2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3</v>
      </c>
      <c r="V7" s="7">
        <v>5</v>
      </c>
      <c r="W7" s="8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1</v>
      </c>
      <c r="AA7" s="167">
        <f t="shared" si="2"/>
        <v>1</v>
      </c>
      <c r="AB7" s="4">
        <f t="shared" si="2"/>
        <v>-1</v>
      </c>
      <c r="AC7" s="154">
        <f>IF(AC5-AD5&gt;0,AC5-AD5,0)</f>
        <v>0</v>
      </c>
      <c r="AD7" s="155">
        <f>IF(AC5-AD5&lt;0,AD5-AC5,0)</f>
        <v>0</v>
      </c>
      <c r="AF7" s="91" t="str">
        <f>N12</f>
        <v>M9cHuk</v>
      </c>
      <c r="AG7" s="88">
        <v>1</v>
      </c>
      <c r="AH7" s="111"/>
      <c r="AI7" s="113" t="str">
        <f>U12</f>
        <v>Hryv</v>
      </c>
      <c r="AJ7" s="88">
        <v>1</v>
      </c>
      <c r="AL7" s="139">
        <f aca="true" t="shared" si="3" ref="AL7:AN9">IF(SUM(Z9,Z18,Z27,Z36)&gt;0,CONCATENATE("+",SUM(Z9,Z18,Z27,Z36)),SUM(Z9,Z18,Z27,Z36))</f>
        <v>0</v>
      </c>
      <c r="AM7" s="142" t="str">
        <f t="shared" si="3"/>
        <v>+1</v>
      </c>
      <c r="AN7" s="144">
        <f t="shared" si="3"/>
        <v>0</v>
      </c>
      <c r="AO7" s="120" t="str">
        <f>IF(LEN(C9)=0,"",C9)</f>
        <v>4. Локомотив Москва - Спартак Москва - 30.03. 14:30</v>
      </c>
      <c r="AP7" s="136">
        <f t="shared" si="1"/>
        <v>0</v>
      </c>
      <c r="AQ7" s="133">
        <f t="shared" si="1"/>
        <v>-1</v>
      </c>
      <c r="AR7" s="130">
        <f t="shared" si="1"/>
        <v>0</v>
      </c>
    </row>
    <row r="8" spans="2:44" ht="13.5" customHeight="1" thickBot="1">
      <c r="B8" s="3" t="s">
        <v>11</v>
      </c>
      <c r="C8" s="103" t="s">
        <v>19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M9cHuk</v>
      </c>
      <c r="AG8" s="88">
        <f>AC18</f>
        <v>0</v>
      </c>
      <c r="AH8" s="111"/>
      <c r="AI8" s="93" t="str">
        <f>U12</f>
        <v>Hryv</v>
      </c>
      <c r="AJ8" s="88">
        <f>AD18</f>
        <v>0</v>
      </c>
      <c r="AL8" s="145">
        <f t="shared" si="3"/>
        <v>-2</v>
      </c>
      <c r="AM8" s="146">
        <f t="shared" si="3"/>
        <v>0</v>
      </c>
      <c r="AN8" s="147">
        <f t="shared" si="3"/>
        <v>0</v>
      </c>
      <c r="AO8" s="121" t="str">
        <f>IF(LEN(C10)=0,"",C10)</f>
        <v>5. Ренн - Бастия - 30.03. 16:00</v>
      </c>
      <c r="AP8" s="136" t="str">
        <f t="shared" si="1"/>
        <v>+2</v>
      </c>
      <c r="AQ8" s="133">
        <f t="shared" si="1"/>
        <v>0</v>
      </c>
      <c r="AR8" s="130">
        <f t="shared" si="1"/>
        <v>0</v>
      </c>
    </row>
    <row r="9" spans="2:44" ht="13.5" customHeight="1" thickBot="1">
      <c r="B9" s="3" t="str">
        <f>IF(L9=0,IF(X9=0,CONCATENATE(C9," - матч перенесен"),CONCATENATE(C9," - ",I9,":",J9)),C9)</f>
        <v>4. Локомотив Москва - Спартак Москва - 30.03. 14:30</v>
      </c>
      <c r="C9" s="100" t="s">
        <v>26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9</v>
      </c>
      <c r="O9" s="7">
        <v>2</v>
      </c>
      <c r="P9" s="8">
        <v>1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1</v>
      </c>
      <c r="V9" s="7">
        <v>5</v>
      </c>
      <c r="W9" s="8">
        <v>3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-1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 t="str">
        <f>N12</f>
        <v>M9cHuk</v>
      </c>
      <c r="AG9" s="88">
        <f>AC16</f>
        <v>0</v>
      </c>
      <c r="AH9" s="111"/>
      <c r="AI9" s="93" t="str">
        <f>U12</f>
        <v>Hryv</v>
      </c>
      <c r="AJ9" s="88">
        <f>AD16</f>
        <v>0</v>
      </c>
      <c r="AL9" s="140">
        <f t="shared" si="3"/>
        <v>-2</v>
      </c>
      <c r="AM9" s="143">
        <f t="shared" si="3"/>
        <v>-1</v>
      </c>
      <c r="AN9" s="125">
        <f t="shared" si="3"/>
        <v>-3</v>
      </c>
      <c r="AO9" s="123" t="str">
        <f>IF(LEN(C11)=0,"",C11)</f>
        <v>6. Лацио - Парма - 30.03. 17:00</v>
      </c>
      <c r="AP9" s="137" t="str">
        <f t="shared" si="1"/>
        <v>+2</v>
      </c>
      <c r="AQ9" s="134" t="str">
        <f t="shared" si="1"/>
        <v>+1</v>
      </c>
      <c r="AR9" s="127" t="str">
        <f t="shared" si="1"/>
        <v>+3</v>
      </c>
    </row>
    <row r="10" spans="2:41" ht="13.5" customHeight="1" thickTop="1">
      <c r="B10" s="3" t="str">
        <f>IF(L10=0,IF(X10=0,CONCATENATE(C10," - матч перенесен"),CONCATENATE(C10," - ",I10,":",J10)),C10)</f>
        <v>5. Ренн - Бастия - 30.03. 16:00</v>
      </c>
      <c r="C10" s="100" t="s">
        <v>27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7</v>
      </c>
      <c r="O10" s="7">
        <v>5</v>
      </c>
      <c r="P10" s="8">
        <v>3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9</v>
      </c>
      <c r="V10" s="7">
        <v>7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-1</v>
      </c>
      <c r="AA10" s="165">
        <f t="shared" si="4"/>
        <v>-1</v>
      </c>
      <c r="AB10" s="4">
        <f t="shared" si="4"/>
        <v>1</v>
      </c>
      <c r="AC10" s="158"/>
      <c r="AD10" s="159"/>
      <c r="AF10" s="91" t="str">
        <f>N12</f>
        <v>M9cHuk</v>
      </c>
      <c r="AG10" s="88">
        <f>AD16</f>
        <v>0</v>
      </c>
      <c r="AH10" s="111"/>
      <c r="AI10" s="94" t="str">
        <f>U12</f>
        <v>Hryv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Лацио - Парма - 30.03. 17:00</v>
      </c>
      <c r="C11" s="106" t="s">
        <v>28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8</v>
      </c>
      <c r="O11" s="7">
        <v>6</v>
      </c>
      <c r="P11" s="8">
        <v>4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6</v>
      </c>
      <c r="W11" s="8">
        <v>4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0</v>
      </c>
      <c r="AA11" s="169">
        <f t="shared" si="4"/>
        <v>0</v>
      </c>
      <c r="AB11" s="170">
        <f t="shared" si="4"/>
        <v>0</v>
      </c>
      <c r="AC11" s="39"/>
      <c r="AD11" s="40"/>
      <c r="AF11" s="91" t="str">
        <f>N12</f>
        <v>M9cHuk</v>
      </c>
      <c r="AG11" s="88">
        <f>COUNTIF(Q14:Q20,9)</f>
        <v>0</v>
      </c>
      <c r="AH11" s="111"/>
      <c r="AI11" s="93" t="str">
        <f>U12</f>
        <v>Hryv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[color=#FF0000][u]Kashtan – Фолк[/u] - 0:0 [/color] (разница 0:0) (0-0)[/b]</v>
      </c>
      <c r="C12" s="215" t="str">
        <f>IF(LEN(N2)=0," ",N2)</f>
        <v>EXE</v>
      </c>
      <c r="D12" s="216"/>
      <c r="E12" s="216"/>
      <c r="F12" s="216"/>
      <c r="G12" s="73" t="str">
        <f>IF(LEN(U2)=0," ",U2)</f>
        <v>СФП Football.By</v>
      </c>
      <c r="H12" s="57"/>
      <c r="I12" s="36"/>
      <c r="J12" s="36"/>
      <c r="K12" s="36"/>
      <c r="L12" s="58"/>
      <c r="M12" s="202"/>
      <c r="N12" s="187" t="s">
        <v>79</v>
      </c>
      <c r="O12" s="188"/>
      <c r="P12" s="189"/>
      <c r="Q12" s="32"/>
      <c r="R12" s="32"/>
      <c r="S12" s="32"/>
      <c r="T12" s="32"/>
      <c r="U12" s="187" t="s">
        <v>84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M9cHuk</v>
      </c>
      <c r="AD12" s="157" t="str">
        <f>IF(LEN(U12)=0," ",U12)</f>
        <v>Hryv</v>
      </c>
      <c r="AF12" s="91" t="str">
        <f>N21</f>
        <v>JiaMPaS</v>
      </c>
      <c r="AG12" s="88">
        <v>1</v>
      </c>
      <c r="AH12" s="111"/>
      <c r="AI12" s="113" t="str">
        <f>U21</f>
        <v>Сережик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1-3-9 || 2-4-9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JiaMPaS</v>
      </c>
      <c r="AG13" s="88">
        <f>AC27</f>
        <v>0</v>
      </c>
      <c r="AH13" s="111"/>
      <c r="AI13" s="93" t="str">
        <f>U21</f>
        <v>Сережик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8-5-4 || 1-7-6
3. 6-7-2 || 3-5-8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1</v>
      </c>
      <c r="O14" s="7">
        <v>2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2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0</v>
      </c>
      <c r="AA14" s="162">
        <f t="shared" si="5"/>
        <v>0</v>
      </c>
      <c r="AB14" s="163">
        <f t="shared" si="5"/>
        <v>0</v>
      </c>
      <c r="AC14" s="154">
        <f>SUM(R14:R16,R18:R20)</f>
        <v>0</v>
      </c>
      <c r="AD14" s="155">
        <f>SUM(S14:S16,S18:S20)</f>
        <v>0</v>
      </c>
      <c r="AF14" s="91" t="str">
        <f>N21</f>
        <v>JiaMPaS</v>
      </c>
      <c r="AG14" s="88">
        <f>AC25</f>
        <v>0</v>
      </c>
      <c r="AH14" s="111"/>
      <c r="AI14" s="93" t="str">
        <f>U21</f>
        <v>Сережик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9-2-1 || 1-5-3
5. 7-5-3 || 9-7-2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7</v>
      </c>
      <c r="O15" s="7">
        <v>5</v>
      </c>
      <c r="P15" s="8">
        <v>6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7</v>
      </c>
      <c r="V15" s="7">
        <v>6</v>
      </c>
      <c r="W15" s="8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0</v>
      </c>
      <c r="AA15" s="165">
        <f t="shared" si="5"/>
        <v>-1</v>
      </c>
      <c r="AB15" s="4">
        <f t="shared" si="5"/>
        <v>1</v>
      </c>
      <c r="AC15" s="179" t="s">
        <v>4</v>
      </c>
      <c r="AD15" s="180"/>
      <c r="AF15" s="91" t="str">
        <f>N21</f>
        <v>JiaMPaS</v>
      </c>
      <c r="AG15" s="88">
        <f>AD25</f>
        <v>0</v>
      </c>
      <c r="AH15" s="111"/>
      <c r="AI15" s="94" t="str">
        <f>U21</f>
        <v>Сережик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8-6-4 || 8-6-4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3</v>
      </c>
      <c r="O16" s="7">
        <v>4</v>
      </c>
      <c r="P16" s="8">
        <v>8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3</v>
      </c>
      <c r="V16" s="7">
        <v>4</v>
      </c>
      <c r="W16" s="8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0</v>
      </c>
      <c r="AA16" s="167">
        <f t="shared" si="5"/>
        <v>0</v>
      </c>
      <c r="AB16" s="4">
        <f t="shared" si="5"/>
        <v>0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JiaMPaS</v>
      </c>
      <c r="AG16" s="88">
        <f>COUNTIF(Q23:Q29,9)</f>
        <v>0</v>
      </c>
      <c r="AH16" s="111"/>
      <c r="AI16" s="93" t="str">
        <f>U21</f>
        <v>Сережик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[color=#FF0000][u]M9cHuk – Hryv[/u]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JuSt^MeN02</v>
      </c>
      <c r="AG17" s="88">
        <v>1</v>
      </c>
      <c r="AH17" s="111"/>
      <c r="AI17" s="113" t="str">
        <f>U30</f>
        <v>Angel527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1-2-9 || 1-2-9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7</v>
      </c>
      <c r="O18" s="7">
        <v>6</v>
      </c>
      <c r="P18" s="8">
        <v>5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5</v>
      </c>
      <c r="W18" s="8">
        <v>2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-1</v>
      </c>
      <c r="AA18" s="162">
        <f t="shared" si="6"/>
        <v>1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JuSt^MeN02</v>
      </c>
      <c r="AG18" s="88">
        <f>AC36</f>
        <v>0</v>
      </c>
      <c r="AH18" s="111"/>
      <c r="AI18" s="93" t="str">
        <f>U30</f>
        <v>Angel527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7-5-6 || 7-6-5
3. 3-4-8 || 3-4-8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9</v>
      </c>
      <c r="O19" s="7">
        <v>4</v>
      </c>
      <c r="P19" s="8">
        <v>1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1</v>
      </c>
      <c r="V19" s="7">
        <v>7</v>
      </c>
      <c r="W19" s="8">
        <v>3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1</v>
      </c>
      <c r="AA19" s="165">
        <f t="shared" si="6"/>
        <v>-1</v>
      </c>
      <c r="AB19" s="4">
        <f t="shared" si="6"/>
        <v>-1</v>
      </c>
      <c r="AC19" s="49"/>
      <c r="AD19" s="50"/>
      <c r="AF19" s="91" t="str">
        <f>N30</f>
        <v>JuSt^MeN02</v>
      </c>
      <c r="AG19" s="88">
        <f>AC34</f>
        <v>0</v>
      </c>
      <c r="AH19" s="111"/>
      <c r="AI19" s="93" t="str">
        <f>U30</f>
        <v>Angel527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7-6-5 || 9-5-2
5. 9-4-1 || 1-7-3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8</v>
      </c>
      <c r="O20" s="7">
        <v>3</v>
      </c>
      <c r="P20" s="8">
        <v>2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8</v>
      </c>
      <c r="V20" s="7">
        <v>6</v>
      </c>
      <c r="W20" s="8">
        <v>4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0</v>
      </c>
      <c r="AA20" s="169">
        <f t="shared" si="6"/>
        <v>-1</v>
      </c>
      <c r="AB20" s="170">
        <f t="shared" si="6"/>
        <v>-1</v>
      </c>
      <c r="AC20" s="51"/>
      <c r="AD20" s="52"/>
      <c r="AF20" s="91" t="str">
        <f>N30</f>
        <v>JuSt^MeN02</v>
      </c>
      <c r="AG20" s="88">
        <f>AD34</f>
        <v>0</v>
      </c>
      <c r="AH20" s="111"/>
      <c r="AI20" s="94" t="str">
        <f>U30</f>
        <v>Angel527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8-3-2 || 8-6-4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80</v>
      </c>
      <c r="O21" s="188"/>
      <c r="P21" s="189"/>
      <c r="Q21" s="32"/>
      <c r="R21" s="32"/>
      <c r="S21" s="32"/>
      <c r="T21" s="32"/>
      <c r="U21" s="187" t="s">
        <v>85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JiaMPaS</v>
      </c>
      <c r="AD21" s="157" t="str">
        <f>IF(LEN(U21)=0," ",U21)</f>
        <v>Сережик</v>
      </c>
      <c r="AF21" s="91" t="str">
        <f>N30</f>
        <v>JuSt^MeN02</v>
      </c>
      <c r="AG21" s="88">
        <f>COUNTIF(Q32:Q38,9)</f>
        <v>0</v>
      </c>
      <c r="AH21" s="111"/>
      <c r="AI21" s="93" t="str">
        <f>U30</f>
        <v>Angel527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[color=#FF0000][u]JiaMPaS – Сережик[/u]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>
        <f>N39</f>
        <v>0</v>
      </c>
      <c r="AG22" s="88">
        <v>0</v>
      </c>
      <c r="AH22" s="111"/>
      <c r="AI22" s="113" t="str">
        <f>U39</f>
        <v>terzia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3-1-9 || 1-4-9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3</v>
      </c>
      <c r="O23" s="7">
        <v>1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4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1</v>
      </c>
      <c r="AA23" s="162">
        <f t="shared" si="7"/>
        <v>-1</v>
      </c>
      <c r="AB23" s="163">
        <f t="shared" si="7"/>
        <v>0</v>
      </c>
      <c r="AC23" s="154">
        <f>SUM(R23:R25,R27:R29)</f>
        <v>0</v>
      </c>
      <c r="AD23" s="155">
        <f>SUM(S23:S25,S27:S29)</f>
        <v>0</v>
      </c>
      <c r="AF23" s="91">
        <f>N39</f>
        <v>0</v>
      </c>
      <c r="AG23" s="88">
        <f>AC41</f>
        <v>0</v>
      </c>
      <c r="AH23" s="111"/>
      <c r="AI23" s="93" t="str">
        <f>U39</f>
        <v>terzia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6-8-7 || 3-7-5
3. 2-4-5 || 2-6-8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6</v>
      </c>
      <c r="O24" s="7">
        <v>8</v>
      </c>
      <c r="P24" s="8">
        <v>7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7</v>
      </c>
      <c r="W24" s="8">
        <v>5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1</v>
      </c>
      <c r="AB24" s="4">
        <f t="shared" si="7"/>
        <v>1</v>
      </c>
      <c r="AC24" s="179" t="s">
        <v>4</v>
      </c>
      <c r="AD24" s="180"/>
      <c r="AF24" s="91">
        <f>N39</f>
        <v>0</v>
      </c>
      <c r="AG24" s="88">
        <v>0</v>
      </c>
      <c r="AH24" s="111"/>
      <c r="AI24" s="93" t="str">
        <f>U39</f>
        <v>terzia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9-6-4 || 8-6-4
5. 8-7-3 || 9-5-1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2</v>
      </c>
      <c r="O25" s="7">
        <v>4</v>
      </c>
      <c r="P25" s="8">
        <v>5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2</v>
      </c>
      <c r="V25" s="7">
        <v>6</v>
      </c>
      <c r="W25" s="8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0</v>
      </c>
      <c r="AA25" s="167">
        <f t="shared" si="7"/>
        <v>-1</v>
      </c>
      <c r="AB25" s="4">
        <f t="shared" si="7"/>
        <v>-1</v>
      </c>
      <c r="AC25" s="154">
        <f>IF(AC23-AD23&gt;0,AC23-AD23,0)</f>
        <v>0</v>
      </c>
      <c r="AD25" s="155">
        <f>IF(AC23-AD23&lt;0,AD23-AC23,0)</f>
        <v>0</v>
      </c>
      <c r="AF25" s="91">
        <f>N39</f>
        <v>0</v>
      </c>
      <c r="AG25" s="88">
        <v>0</v>
      </c>
      <c r="AH25" s="111"/>
      <c r="AI25" s="94" t="str">
        <f>U39</f>
        <v>terzia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1-5-2 || 2-7-3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>
        <f>N39</f>
        <v>0</v>
      </c>
      <c r="AG26" s="88">
        <f>COUNTIF(Q41:Q47,9)</f>
        <v>0</v>
      </c>
      <c r="AH26" s="111"/>
      <c r="AI26" s="93" t="str">
        <f>U39</f>
        <v>terzia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[color=#FF0000][u]JuSt^MeN02 – Angel527[/u]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9</v>
      </c>
      <c r="O27" s="7">
        <v>6</v>
      </c>
      <c r="P27" s="8">
        <v>4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8</v>
      </c>
      <c r="V27" s="7">
        <v>6</v>
      </c>
      <c r="W27" s="8">
        <v>4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1</v>
      </c>
      <c r="AA27" s="162">
        <f t="shared" si="8"/>
        <v>0</v>
      </c>
      <c r="AB27" s="163">
        <f t="shared" si="8"/>
        <v>0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2-7-3 || 2-1-9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8</v>
      </c>
      <c r="O28" s="7">
        <v>7</v>
      </c>
      <c r="P28" s="8">
        <v>3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9</v>
      </c>
      <c r="V28" s="7">
        <v>5</v>
      </c>
      <c r="W28" s="8">
        <v>1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1</v>
      </c>
      <c r="AB28" s="4">
        <f t="shared" si="8"/>
        <v>1</v>
      </c>
      <c r="AC28" s="49"/>
      <c r="AD28" s="50"/>
      <c r="AF28" s="91">
        <f>N48</f>
        <v>0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5-1-6 || 5-6-7
3. 4-8-9 || 3-4-8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1</v>
      </c>
      <c r="O29" s="7">
        <v>5</v>
      </c>
      <c r="P29" s="8">
        <v>2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2</v>
      </c>
      <c r="V29" s="7">
        <v>7</v>
      </c>
      <c r="W29" s="8">
        <v>3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-1</v>
      </c>
      <c r="AB29" s="170">
        <f t="shared" si="8"/>
        <v>-1</v>
      </c>
      <c r="AC29" s="51"/>
      <c r="AD29" s="52"/>
      <c r="AF29" s="91">
        <f>N48</f>
        <v>0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7-5-3 || 9-4-3
5. 6-8-4 || 8-1-6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81</v>
      </c>
      <c r="O30" s="188"/>
      <c r="P30" s="189"/>
      <c r="Q30" s="32"/>
      <c r="R30" s="32"/>
      <c r="S30" s="32"/>
      <c r="T30" s="32"/>
      <c r="U30" s="187" t="s">
        <v>86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JuSt^MeN02</v>
      </c>
      <c r="AD30" s="157" t="str">
        <f>IF(LEN(U30)=0," ",U30)</f>
        <v>Angel527</v>
      </c>
      <c r="AF30" s="91">
        <f>N48</f>
        <v>0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2-9-1 || 7-2-5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2</v>
      </c>
      <c r="O32" s="7">
        <v>7</v>
      </c>
      <c r="P32" s="8">
        <v>3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2</v>
      </c>
      <c r="V32" s="7">
        <v>1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0</v>
      </c>
      <c r="AA32" s="162">
        <f t="shared" si="9"/>
        <v>1</v>
      </c>
      <c r="AB32" s="163">
        <f t="shared" si="9"/>
        <v>-1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 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5</v>
      </c>
      <c r="O33" s="7">
        <v>1</v>
      </c>
      <c r="P33" s="8">
        <v>6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5</v>
      </c>
      <c r="V33" s="7">
        <v>6</v>
      </c>
      <c r="W33" s="8">
        <v>7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0</v>
      </c>
      <c r="AA33" s="165">
        <f t="shared" si="9"/>
        <v>-1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 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4</v>
      </c>
      <c r="O34" s="7">
        <v>8</v>
      </c>
      <c r="P34" s="8">
        <v>9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3</v>
      </c>
      <c r="V34" s="7">
        <v>4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1</v>
      </c>
      <c r="AB34" s="4">
        <f t="shared" si="9"/>
        <v>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 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 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7</v>
      </c>
      <c r="O36" s="7">
        <v>5</v>
      </c>
      <c r="P36" s="8">
        <v>3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4</v>
      </c>
      <c r="W36" s="8">
        <v>3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-1</v>
      </c>
      <c r="AA36" s="162">
        <f t="shared" si="10"/>
        <v>1</v>
      </c>
      <c r="AB36" s="163">
        <f t="shared" si="10"/>
        <v>0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[b]СФП Football.By
terzia (0)
1 тайм:[/b]
1. 2-3-9
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6</v>
      </c>
      <c r="O37" s="7">
        <v>8</v>
      </c>
      <c r="P37" s="8">
        <v>4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8</v>
      </c>
      <c r="V37" s="7">
        <v>1</v>
      </c>
      <c r="W37" s="8">
        <v>6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1</v>
      </c>
      <c r="AB37" s="4">
        <f t="shared" si="10"/>
        <v>-1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8-4-1
3. 5-6-7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2</v>
      </c>
      <c r="O38" s="7">
        <v>9</v>
      </c>
      <c r="P38" s="8">
        <v>1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7</v>
      </c>
      <c r="V38" s="7">
        <v>2</v>
      </c>
      <c r="W38" s="8">
        <v>5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1</v>
      </c>
      <c r="AB38" s="170">
        <f t="shared" si="10"/>
        <v>-1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9-3-1
5. 5-8-2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/>
      <c r="O39" s="188"/>
      <c r="P39" s="189"/>
      <c r="Q39" s="32"/>
      <c r="R39" s="32"/>
      <c r="S39" s="32"/>
      <c r="T39" s="32"/>
      <c r="U39" s="187" t="s">
        <v>87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 </v>
      </c>
      <c r="AD39" s="157" t="str">
        <f>IF(OR(LEN(U39)=0,U39="Игрок 5")," ",U39)</f>
        <v>terzia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6-4-7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9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/>
      <c r="O41" s="7"/>
      <c r="P41" s="8"/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2</v>
      </c>
      <c r="V41" s="7">
        <v>3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/>
      <c r="O42" s="7"/>
      <c r="P42" s="8"/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8</v>
      </c>
      <c r="V42" s="7">
        <v>4</v>
      </c>
      <c r="W42" s="8">
        <v>1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/>
      <c r="O43" s="7"/>
      <c r="P43" s="8"/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5</v>
      </c>
      <c r="V43" s="7">
        <v>6</v>
      </c>
      <c r="W43" s="8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/>
      <c r="O45" s="7"/>
      <c r="P45" s="8"/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9</v>
      </c>
      <c r="V45" s="7">
        <v>3</v>
      </c>
      <c r="W45" s="8">
        <v>1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/>
      <c r="O46" s="7"/>
      <c r="P46" s="8"/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5</v>
      </c>
      <c r="V46" s="7">
        <v>8</v>
      </c>
      <c r="W46" s="8">
        <v>2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/>
      <c r="O47" s="7"/>
      <c r="P47" s="8"/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6</v>
      </c>
      <c r="V47" s="7">
        <v>4</v>
      </c>
      <c r="W47" s="8">
        <v>7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AD39" sqref="AD39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[center][b][color=#FF0000][u][size=150]КСП Химик – ЛФЛА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69</v>
      </c>
      <c r="O2" s="188"/>
      <c r="P2" s="189"/>
      <c r="Q2" s="80"/>
      <c r="R2" s="81"/>
      <c r="S2" s="81"/>
      <c r="T2" s="82"/>
      <c r="U2" s="187" t="s">
        <v>48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Friedrich</v>
      </c>
      <c r="AG2" s="87">
        <v>1</v>
      </c>
      <c r="AH2" s="111"/>
      <c r="AI2" s="112" t="str">
        <f>U3</f>
        <v>Тимур</v>
      </c>
      <c r="AJ2" s="87">
        <v>1</v>
      </c>
      <c r="AL2" s="181" t="str">
        <f>IF(LEN(N2)=0,"",N2)</f>
        <v>КСП Химик</v>
      </c>
      <c r="AM2" s="182"/>
      <c r="AN2" s="183"/>
      <c r="AO2" s="184" t="str">
        <f>IF(LEN(C2)=0,"",C2)</f>
        <v>5 тур</v>
      </c>
      <c r="AP2" s="181" t="str">
        <f>IF(LEN(U2)=0,"",U2)</f>
        <v>ЛФЛА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70</v>
      </c>
      <c r="O3" s="188"/>
      <c r="P3" s="189"/>
      <c r="Q3" s="78"/>
      <c r="R3" s="79"/>
      <c r="S3" s="79"/>
      <c r="T3" s="79"/>
      <c r="U3" s="187" t="s">
        <v>49</v>
      </c>
      <c r="V3" s="188"/>
      <c r="W3" s="189"/>
      <c r="X3" s="30"/>
      <c r="Y3" s="30"/>
      <c r="Z3" s="36"/>
      <c r="AA3" s="36"/>
      <c r="AB3" s="36"/>
      <c r="AC3" s="156" t="str">
        <f>IF(LEN(N3)=0," ",N3)</f>
        <v>Friedrich</v>
      </c>
      <c r="AD3" s="157" t="str">
        <f>IF(LEN(U3)=0," ",U3)</f>
        <v>Тимур</v>
      </c>
      <c r="AF3" s="91" t="str">
        <f>N3</f>
        <v>Friedrich</v>
      </c>
      <c r="AG3" s="88">
        <f>AC9</f>
        <v>0</v>
      </c>
      <c r="AH3" s="111"/>
      <c r="AI3" s="93" t="str">
        <f>U3</f>
        <v>Тимур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Friedrich</v>
      </c>
      <c r="AG4" s="88">
        <f>AC7</f>
        <v>0</v>
      </c>
      <c r="AH4" s="111"/>
      <c r="AI4" s="93" t="str">
        <f>U3</f>
        <v>Тимур</v>
      </c>
      <c r="AJ4" s="88">
        <f>AD7</f>
        <v>0</v>
      </c>
      <c r="AL4" s="138" t="str">
        <f aca="true" t="shared" si="0" ref="AL4:AN6">IF(SUM(Z5,Z14,Z23,Z32)&gt;0,CONCATENATE("+",SUM(Z5,Z14,Z23,Z32)),SUM(Z5,Z14,Z23,Z32))</f>
        <v>+3</v>
      </c>
      <c r="AM4" s="141">
        <f t="shared" si="0"/>
        <v>0</v>
      </c>
      <c r="AN4" s="128">
        <f t="shared" si="0"/>
        <v>-2</v>
      </c>
      <c r="AO4" s="120" t="str">
        <f>IF(LEN(C5)=0,"",C5)</f>
        <v>1. Штутгарт - Боруссия Дортмунд - 29.03. 18:30</v>
      </c>
      <c r="AP4" s="135">
        <f aca="true" t="shared" si="1" ref="AP4:AR9">IF((-AL4)&gt;0,CONCATENATE("+",-AL4),-AL4)</f>
        <v>-3</v>
      </c>
      <c r="AQ4" s="132">
        <f t="shared" si="1"/>
        <v>0</v>
      </c>
      <c r="AR4" s="131" t="str">
        <f t="shared" si="1"/>
        <v>+2</v>
      </c>
    </row>
    <row r="5" spans="2:44" ht="13.5" customHeight="1">
      <c r="B5" s="3" t="str">
        <f>IF(L5=0,IF(X5=0,CONCATENATE(C5," - матч перенесен"),CONCATENATE(C5," - ",I5,":",J5)),C5)</f>
        <v>1. Штутгарт - Боруссия Дортмунд - 29.03. 18:30</v>
      </c>
      <c r="C5" s="100" t="s">
        <v>23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2</v>
      </c>
      <c r="O5" s="7">
        <v>5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2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1</v>
      </c>
      <c r="AA5" s="162">
        <f t="shared" si="2"/>
        <v>1</v>
      </c>
      <c r="AB5" s="163">
        <f t="shared" si="2"/>
        <v>0</v>
      </c>
      <c r="AC5" s="154">
        <f>SUM(R5:R7,R9:R11)</f>
        <v>0</v>
      </c>
      <c r="AD5" s="155">
        <f>SUM(S5:S7,S9:S11)</f>
        <v>0</v>
      </c>
      <c r="AF5" s="91" t="str">
        <f>N3</f>
        <v>Friedrich</v>
      </c>
      <c r="AG5" s="88">
        <f>AD7</f>
        <v>0</v>
      </c>
      <c r="AH5" s="111"/>
      <c r="AI5" s="94" t="str">
        <f>U3</f>
        <v>Тимур</v>
      </c>
      <c r="AJ5" s="88">
        <f>AC7</f>
        <v>0</v>
      </c>
      <c r="AL5" s="139" t="str">
        <f t="shared" si="0"/>
        <v>+4</v>
      </c>
      <c r="AM5" s="142">
        <f t="shared" si="0"/>
        <v>-4</v>
      </c>
      <c r="AN5" s="129">
        <f t="shared" si="0"/>
        <v>-4</v>
      </c>
      <c r="AO5" s="121" t="str">
        <f>IF(LEN(C6)=0,"",C6)</f>
        <v>2. Саутгемптон - Ньюкасл - 29.03. 19:00</v>
      </c>
      <c r="AP5" s="136">
        <f t="shared" si="1"/>
        <v>-4</v>
      </c>
      <c r="AQ5" s="133" t="str">
        <f t="shared" si="1"/>
        <v>+4</v>
      </c>
      <c r="AR5" s="130" t="str">
        <f t="shared" si="1"/>
        <v>+4</v>
      </c>
    </row>
    <row r="6" spans="2:44" ht="13.5" customHeight="1" thickBot="1">
      <c r="B6" s="3" t="str">
        <f>IF(L6=0,IF(X6=0,CONCATENATE(C6," - матч перенесен"),CONCATENATE(C6," - ",I6,":",J6)),C6)</f>
        <v>2. Саутгемптон - Ньюкасл - 29.03. 19:00</v>
      </c>
      <c r="C6" s="100" t="s">
        <v>24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8</v>
      </c>
      <c r="O6" s="7">
        <v>4</v>
      </c>
      <c r="P6" s="8">
        <v>1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7</v>
      </c>
      <c r="V6" s="7">
        <v>6</v>
      </c>
      <c r="W6" s="8">
        <v>5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1</v>
      </c>
      <c r="AA6" s="165">
        <f t="shared" si="2"/>
        <v>-1</v>
      </c>
      <c r="AB6" s="4">
        <f t="shared" si="2"/>
        <v>-1</v>
      </c>
      <c r="AC6" s="179" t="s">
        <v>4</v>
      </c>
      <c r="AD6" s="180"/>
      <c r="AF6" s="91" t="str">
        <f>N3</f>
        <v>Friedrich</v>
      </c>
      <c r="AG6" s="88">
        <f>COUNTIF(Q5:Q11,9)</f>
        <v>0</v>
      </c>
      <c r="AH6" s="111"/>
      <c r="AI6" s="93" t="str">
        <f>U3</f>
        <v>Тимур</v>
      </c>
      <c r="AJ6" s="88">
        <f>COUNTIF(T5:T11,9)</f>
        <v>0</v>
      </c>
      <c r="AL6" s="148" t="str">
        <f t="shared" si="0"/>
        <v>+1</v>
      </c>
      <c r="AM6" s="149">
        <f t="shared" si="0"/>
        <v>-2</v>
      </c>
      <c r="AN6" s="150">
        <f t="shared" si="0"/>
        <v>0</v>
      </c>
      <c r="AO6" s="122" t="str">
        <f>IF(LEN(C7)=0,"",C7)</f>
        <v>3. Сельта - Севилья - 29.03. 21:00</v>
      </c>
      <c r="AP6" s="151">
        <f t="shared" si="1"/>
        <v>-1</v>
      </c>
      <c r="AQ6" s="152" t="str">
        <f t="shared" si="1"/>
        <v>+2</v>
      </c>
      <c r="AR6" s="153">
        <f t="shared" si="1"/>
        <v>0</v>
      </c>
    </row>
    <row r="7" spans="2:44" ht="13.5" customHeight="1" thickBot="1">
      <c r="B7" s="3" t="str">
        <f>IF(L7=0,IF(X7=0,CONCATENATE(C7," - матч перенесен"),CONCATENATE(C7," - ",I7,":",J7)),C7)</f>
        <v>3. Сельта - Севилья - 29.03. 21:00</v>
      </c>
      <c r="C7" s="100" t="s">
        <v>25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3</v>
      </c>
      <c r="O7" s="7">
        <v>6</v>
      </c>
      <c r="P7" s="8">
        <v>7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3</v>
      </c>
      <c r="V7" s="7">
        <v>4</v>
      </c>
      <c r="W7" s="8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0</v>
      </c>
      <c r="AA7" s="167">
        <f t="shared" si="2"/>
        <v>1</v>
      </c>
      <c r="AB7" s="4">
        <f t="shared" si="2"/>
        <v>-1</v>
      </c>
      <c r="AC7" s="154">
        <f>IF(AC5-AD5&gt;0,AC5-AD5,0)</f>
        <v>0</v>
      </c>
      <c r="AD7" s="155">
        <f>IF(AC5-AD5&lt;0,AD5-AC5,0)</f>
        <v>0</v>
      </c>
      <c r="AF7" s="91" t="str">
        <f>N12</f>
        <v>Сергеич</v>
      </c>
      <c r="AG7" s="88">
        <v>1</v>
      </c>
      <c r="AH7" s="111"/>
      <c r="AI7" s="113" t="str">
        <f>U12</f>
        <v>Ripley</v>
      </c>
      <c r="AJ7" s="88">
        <v>1</v>
      </c>
      <c r="AL7" s="139">
        <f aca="true" t="shared" si="3" ref="AL7:AN9">IF(SUM(Z9,Z18,Z27,Z36)&gt;0,CONCATENATE("+",SUM(Z9,Z18,Z27,Z36)),SUM(Z9,Z18,Z27,Z36))</f>
        <v>0</v>
      </c>
      <c r="AM7" s="142" t="str">
        <f t="shared" si="3"/>
        <v>+3</v>
      </c>
      <c r="AN7" s="144" t="str">
        <f t="shared" si="3"/>
        <v>+1</v>
      </c>
      <c r="AO7" s="120" t="str">
        <f>IF(LEN(C9)=0,"",C9)</f>
        <v>4. Локомотив Москва - Спартак Москва - 30.03. 14:30</v>
      </c>
      <c r="AP7" s="136">
        <f t="shared" si="1"/>
        <v>0</v>
      </c>
      <c r="AQ7" s="133">
        <f t="shared" si="1"/>
        <v>-3</v>
      </c>
      <c r="AR7" s="130">
        <f t="shared" si="1"/>
        <v>-1</v>
      </c>
    </row>
    <row r="8" spans="2:44" ht="13.5" customHeight="1" thickBot="1">
      <c r="B8" s="3" t="s">
        <v>11</v>
      </c>
      <c r="C8" s="103" t="s">
        <v>19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Сергеич</v>
      </c>
      <c r="AG8" s="88">
        <f>AC18</f>
        <v>0</v>
      </c>
      <c r="AH8" s="111"/>
      <c r="AI8" s="93" t="str">
        <f>U12</f>
        <v>Ripley</v>
      </c>
      <c r="AJ8" s="88">
        <f>AD18</f>
        <v>0</v>
      </c>
      <c r="AL8" s="145" t="str">
        <f t="shared" si="3"/>
        <v>+4</v>
      </c>
      <c r="AM8" s="146">
        <f t="shared" si="3"/>
        <v>-2</v>
      </c>
      <c r="AN8" s="147">
        <f t="shared" si="3"/>
        <v>-4</v>
      </c>
      <c r="AO8" s="121" t="str">
        <f>IF(LEN(C10)=0,"",C10)</f>
        <v>5. Ренн - Бастия - 30.03. 16:00</v>
      </c>
      <c r="AP8" s="136">
        <f t="shared" si="1"/>
        <v>-4</v>
      </c>
      <c r="AQ8" s="133" t="str">
        <f t="shared" si="1"/>
        <v>+2</v>
      </c>
      <c r="AR8" s="130" t="str">
        <f t="shared" si="1"/>
        <v>+4</v>
      </c>
    </row>
    <row r="9" spans="2:44" ht="13.5" customHeight="1" thickBot="1">
      <c r="B9" s="3" t="str">
        <f>IF(L9=0,IF(X9=0,CONCATENATE(C9," - матч перенесен"),CONCATENATE(C9," - ",I9,":",J9)),C9)</f>
        <v>4. Локомотив Москва - Спартак Москва - 30.03. 14:30</v>
      </c>
      <c r="C9" s="100" t="s">
        <v>26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9</v>
      </c>
      <c r="O9" s="7">
        <v>5</v>
      </c>
      <c r="P9" s="8">
        <v>3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3</v>
      </c>
      <c r="W9" s="8">
        <v>1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0</v>
      </c>
      <c r="AA9" s="162">
        <f t="shared" si="4"/>
        <v>1</v>
      </c>
      <c r="AB9" s="163">
        <f t="shared" si="4"/>
        <v>1</v>
      </c>
      <c r="AC9" s="154">
        <f>SUM(Q5:Q7,Q9:Q11)</f>
        <v>0</v>
      </c>
      <c r="AD9" s="155">
        <f>SUM(T5:T7,T9:T11)</f>
        <v>0</v>
      </c>
      <c r="AF9" s="91" t="str">
        <f>N12</f>
        <v>Сергеич</v>
      </c>
      <c r="AG9" s="88">
        <f>AC16</f>
        <v>0</v>
      </c>
      <c r="AH9" s="111"/>
      <c r="AI9" s="93" t="str">
        <f>U12</f>
        <v>Ripley</v>
      </c>
      <c r="AJ9" s="88">
        <f>AD16</f>
        <v>0</v>
      </c>
      <c r="AL9" s="140">
        <f t="shared" si="3"/>
        <v>-2</v>
      </c>
      <c r="AM9" s="143" t="str">
        <f t="shared" si="3"/>
        <v>+2</v>
      </c>
      <c r="AN9" s="125">
        <f t="shared" si="3"/>
        <v>0</v>
      </c>
      <c r="AO9" s="123" t="str">
        <f>IF(LEN(C11)=0,"",C11)</f>
        <v>6. Лацио - Парма - 30.03. 17:00</v>
      </c>
      <c r="AP9" s="137" t="str">
        <f t="shared" si="1"/>
        <v>+2</v>
      </c>
      <c r="AQ9" s="134">
        <f t="shared" si="1"/>
        <v>-2</v>
      </c>
      <c r="AR9" s="127">
        <f t="shared" si="1"/>
        <v>0</v>
      </c>
    </row>
    <row r="10" spans="2:41" ht="13.5" customHeight="1" thickTop="1">
      <c r="B10" s="3" t="str">
        <f>IF(L10=0,IF(X10=0,CONCATENATE(C10," - матч перенесен"),CONCATENATE(C10," - ",I10,":",J10)),C10)</f>
        <v>5. Ренн - Бастия - 30.03. 16:00</v>
      </c>
      <c r="C10" s="100" t="s">
        <v>27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8</v>
      </c>
      <c r="O10" s="7">
        <v>4</v>
      </c>
      <c r="P10" s="8">
        <v>1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7</v>
      </c>
      <c r="V10" s="7">
        <v>6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-1</v>
      </c>
      <c r="AB10" s="4">
        <f t="shared" si="4"/>
        <v>-1</v>
      </c>
      <c r="AC10" s="158"/>
      <c r="AD10" s="159"/>
      <c r="AF10" s="91" t="str">
        <f>N12</f>
        <v>Сергеич</v>
      </c>
      <c r="AG10" s="88">
        <f>AD16</f>
        <v>0</v>
      </c>
      <c r="AH10" s="111"/>
      <c r="AI10" s="94" t="str">
        <f>U12</f>
        <v>Ripley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Лацио - Парма - 30.03. 17:00</v>
      </c>
      <c r="C11" s="106" t="s">
        <v>28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7</v>
      </c>
      <c r="O11" s="7">
        <v>6</v>
      </c>
      <c r="P11" s="8">
        <v>2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4</v>
      </c>
      <c r="W11" s="8">
        <v>2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1</v>
      </c>
      <c r="AB11" s="170">
        <f t="shared" si="4"/>
        <v>0</v>
      </c>
      <c r="AC11" s="39"/>
      <c r="AD11" s="40"/>
      <c r="AF11" s="91" t="str">
        <f>N12</f>
        <v>Сергеич</v>
      </c>
      <c r="AG11" s="88">
        <f>COUNTIF(Q14:Q20,9)</f>
        <v>0</v>
      </c>
      <c r="AH11" s="111"/>
      <c r="AI11" s="93" t="str">
        <f>U12</f>
        <v>Ripley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[color=#FF0000][u]Friedrich – Тимур[/u] - 0:0 [/color] (разница 0:0) (0-0)[/b]</v>
      </c>
      <c r="C12" s="215" t="str">
        <f>IF(LEN(N2)=0," ",N2)</f>
        <v>КСП Химик</v>
      </c>
      <c r="D12" s="216"/>
      <c r="E12" s="216"/>
      <c r="F12" s="216"/>
      <c r="G12" s="73" t="str">
        <f>IF(LEN(U2)=0," ",U2)</f>
        <v>ЛФЛА</v>
      </c>
      <c r="H12" s="57"/>
      <c r="I12" s="36"/>
      <c r="J12" s="36"/>
      <c r="K12" s="36"/>
      <c r="L12" s="58"/>
      <c r="M12" s="202"/>
      <c r="N12" s="187" t="s">
        <v>71</v>
      </c>
      <c r="O12" s="188"/>
      <c r="P12" s="189"/>
      <c r="Q12" s="32"/>
      <c r="R12" s="32"/>
      <c r="S12" s="32"/>
      <c r="T12" s="32"/>
      <c r="U12" s="187" t="s">
        <v>50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Сергеич</v>
      </c>
      <c r="AD12" s="157" t="str">
        <f>IF(LEN(U12)=0," ",U12)</f>
        <v>Ripley</v>
      </c>
      <c r="AF12" s="91" t="str">
        <f>N21</f>
        <v>vaprol</v>
      </c>
      <c r="AG12" s="88">
        <v>1</v>
      </c>
      <c r="AH12" s="111"/>
      <c r="AI12" s="113" t="str">
        <f>U21</f>
        <v>Артем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2-5-9 || 1-2-9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vaprol</v>
      </c>
      <c r="AG13" s="88">
        <f>AC27</f>
        <v>0</v>
      </c>
      <c r="AH13" s="111"/>
      <c r="AI13" s="93" t="str">
        <f>U21</f>
        <v>Артем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8-4-1 || 7-6-5
3. 3-6-7 || 3-4-8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5</v>
      </c>
      <c r="O14" s="7">
        <v>1</v>
      </c>
      <c r="P14" s="8">
        <v>8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2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1</v>
      </c>
      <c r="AA14" s="162">
        <f t="shared" si="5"/>
        <v>-1</v>
      </c>
      <c r="AB14" s="163">
        <f t="shared" si="5"/>
        <v>-1</v>
      </c>
      <c r="AC14" s="154">
        <f>SUM(R14:R16,R18:R20)</f>
        <v>0</v>
      </c>
      <c r="AD14" s="155">
        <f>SUM(S14:S16,S18:S20)</f>
        <v>0</v>
      </c>
      <c r="AF14" s="91" t="str">
        <f>N21</f>
        <v>vaprol</v>
      </c>
      <c r="AG14" s="88">
        <f>AC25</f>
        <v>0</v>
      </c>
      <c r="AH14" s="111"/>
      <c r="AI14" s="93" t="str">
        <f>U21</f>
        <v>Артем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9-5-3 || 9-3-1
5. 8-4-1 || 7-6-5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7</v>
      </c>
      <c r="O15" s="7">
        <v>2</v>
      </c>
      <c r="P15" s="8">
        <v>6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3</v>
      </c>
      <c r="V15" s="7">
        <v>7</v>
      </c>
      <c r="W15" s="8">
        <v>8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1</v>
      </c>
      <c r="AA15" s="165">
        <f t="shared" si="5"/>
        <v>-1</v>
      </c>
      <c r="AB15" s="4">
        <f t="shared" si="5"/>
        <v>-1</v>
      </c>
      <c r="AC15" s="179" t="s">
        <v>4</v>
      </c>
      <c r="AD15" s="180"/>
      <c r="AF15" s="91" t="str">
        <f>N21</f>
        <v>vaprol</v>
      </c>
      <c r="AG15" s="88">
        <f>AD25</f>
        <v>0</v>
      </c>
      <c r="AH15" s="111"/>
      <c r="AI15" s="94" t="str">
        <f>U21</f>
        <v>Артем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7-6-2 || 8-4-2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4</v>
      </c>
      <c r="O16" s="7">
        <v>3</v>
      </c>
      <c r="P16" s="8">
        <v>9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5</v>
      </c>
      <c r="V16" s="7">
        <v>6</v>
      </c>
      <c r="W16" s="8">
        <v>4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-1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vaprol</v>
      </c>
      <c r="AG16" s="88">
        <f>COUNTIF(Q23:Q29,9)</f>
        <v>0</v>
      </c>
      <c r="AH16" s="111"/>
      <c r="AI16" s="93" t="str">
        <f>U21</f>
        <v>Артем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[color=#FF0000][u]Сергеич – Ripley[/u]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darsal17</v>
      </c>
      <c r="AG17" s="88">
        <v>1</v>
      </c>
      <c r="AH17" s="111"/>
      <c r="AI17" s="113" t="str">
        <f>U30</f>
        <v>Roma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5-1-8 || 1-2-9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9</v>
      </c>
      <c r="O18" s="7">
        <v>2</v>
      </c>
      <c r="P18" s="8">
        <v>1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2</v>
      </c>
      <c r="W18" s="8">
        <v>1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0</v>
      </c>
      <c r="AA18" s="162">
        <f t="shared" si="6"/>
        <v>0</v>
      </c>
      <c r="AB18" s="163">
        <f t="shared" si="6"/>
        <v>0</v>
      </c>
      <c r="AC18" s="154">
        <f>SUM(Q14:Q16,Q18:Q20)</f>
        <v>0</v>
      </c>
      <c r="AD18" s="155">
        <f>SUM(T14:T16,T18:T20)</f>
        <v>0</v>
      </c>
      <c r="AF18" s="91" t="str">
        <f>N30</f>
        <v>darsal17</v>
      </c>
      <c r="AG18" s="88">
        <f>AC36</f>
        <v>0</v>
      </c>
      <c r="AH18" s="111"/>
      <c r="AI18" s="93" t="str">
        <f>U30</f>
        <v>Roma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7-2-6 || 3-7-8
3. 4-3-9 || 5-6-4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8</v>
      </c>
      <c r="O19" s="7">
        <v>4</v>
      </c>
      <c r="P19" s="8">
        <v>3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3</v>
      </c>
      <c r="V19" s="7">
        <v>7</v>
      </c>
      <c r="W19" s="8">
        <v>4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1</v>
      </c>
      <c r="AA19" s="165">
        <f t="shared" si="6"/>
        <v>-1</v>
      </c>
      <c r="AB19" s="4">
        <f t="shared" si="6"/>
        <v>-1</v>
      </c>
      <c r="AC19" s="49"/>
      <c r="AD19" s="50"/>
      <c r="AF19" s="91" t="str">
        <f>N30</f>
        <v>darsal17</v>
      </c>
      <c r="AG19" s="88">
        <f>AC34</f>
        <v>0</v>
      </c>
      <c r="AH19" s="111"/>
      <c r="AI19" s="93" t="str">
        <f>U30</f>
        <v>Roma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9-2-1 || 9-2-1
5. 8-4-3 || 3-7-4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7</v>
      </c>
      <c r="O20" s="7">
        <v>6</v>
      </c>
      <c r="P20" s="8">
        <v>5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8</v>
      </c>
      <c r="V20" s="7">
        <v>6</v>
      </c>
      <c r="W20" s="8">
        <v>5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-1</v>
      </c>
      <c r="AA20" s="169">
        <f t="shared" si="6"/>
        <v>0</v>
      </c>
      <c r="AB20" s="170">
        <f t="shared" si="6"/>
        <v>0</v>
      </c>
      <c r="AC20" s="51"/>
      <c r="AD20" s="52"/>
      <c r="AF20" s="91" t="str">
        <f>N30</f>
        <v>darsal17</v>
      </c>
      <c r="AG20" s="88">
        <f>AD34</f>
        <v>0</v>
      </c>
      <c r="AH20" s="111"/>
      <c r="AI20" s="94" t="str">
        <f>U30</f>
        <v>Roma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7-6-5 || 8-6-5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72</v>
      </c>
      <c r="O21" s="188"/>
      <c r="P21" s="189"/>
      <c r="Q21" s="32"/>
      <c r="R21" s="32"/>
      <c r="S21" s="32"/>
      <c r="T21" s="32"/>
      <c r="U21" s="187" t="s">
        <v>51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vaprol</v>
      </c>
      <c r="AD21" s="157" t="str">
        <f>IF(LEN(U21)=0," ",U21)</f>
        <v>Артем</v>
      </c>
      <c r="AF21" s="91" t="str">
        <f>N30</f>
        <v>darsal17</v>
      </c>
      <c r="AG21" s="88">
        <f>COUNTIF(Q32:Q38,9)</f>
        <v>0</v>
      </c>
      <c r="AH21" s="111"/>
      <c r="AI21" s="93" t="str">
        <f>U30</f>
        <v>Roma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[color=#FF0000][u]vaprol – Артем[/u]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Батькович</v>
      </c>
      <c r="AG22" s="88">
        <v>0</v>
      </c>
      <c r="AH22" s="111"/>
      <c r="AI22" s="113" t="str">
        <f>U39</f>
        <v>Berserk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2-1-9 || 1-2-9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2</v>
      </c>
      <c r="O23" s="7">
        <v>1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2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1</v>
      </c>
      <c r="AA23" s="162">
        <f t="shared" si="7"/>
        <v>-1</v>
      </c>
      <c r="AB23" s="163">
        <f t="shared" si="7"/>
        <v>0</v>
      </c>
      <c r="AC23" s="154">
        <f>SUM(R23:R25,R27:R29)</f>
        <v>0</v>
      </c>
      <c r="AD23" s="155">
        <f>SUM(S23:S25,S27:S29)</f>
        <v>0</v>
      </c>
      <c r="AF23" s="91" t="str">
        <f>N39</f>
        <v>Батькович</v>
      </c>
      <c r="AG23" s="88">
        <f>AC41</f>
        <v>0</v>
      </c>
      <c r="AH23" s="111"/>
      <c r="AI23" s="93" t="str">
        <f>U39</f>
        <v>Berserk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7-6-4 || 5-7-6
3. 5-3-8 || 3-4-8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7</v>
      </c>
      <c r="O24" s="7">
        <v>6</v>
      </c>
      <c r="P24" s="8">
        <v>4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5</v>
      </c>
      <c r="V24" s="7">
        <v>7</v>
      </c>
      <c r="W24" s="8">
        <v>6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-1</v>
      </c>
      <c r="AB24" s="4">
        <f t="shared" si="7"/>
        <v>-1</v>
      </c>
      <c r="AC24" s="179" t="s">
        <v>4</v>
      </c>
      <c r="AD24" s="180"/>
      <c r="AF24" s="91" t="str">
        <f>N39</f>
        <v>Батькович</v>
      </c>
      <c r="AG24" s="88">
        <v>0</v>
      </c>
      <c r="AH24" s="111"/>
      <c r="AI24" s="93" t="str">
        <f>U39</f>
        <v>Berserk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9-3-1 || 9-2-4
5. 8-5-2 || 7-1-5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5</v>
      </c>
      <c r="O25" s="7">
        <v>3</v>
      </c>
      <c r="P25" s="8">
        <v>8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3</v>
      </c>
      <c r="V25" s="7">
        <v>4</v>
      </c>
      <c r="W25" s="8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1</v>
      </c>
      <c r="AA25" s="167">
        <f t="shared" si="7"/>
        <v>-1</v>
      </c>
      <c r="AB25" s="4">
        <f t="shared" si="7"/>
        <v>0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Батькович</v>
      </c>
      <c r="AG25" s="88">
        <v>0</v>
      </c>
      <c r="AH25" s="111"/>
      <c r="AI25" s="94" t="str">
        <f>U39</f>
        <v>Berserk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7-6-4 || 6-3-8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Батькович</v>
      </c>
      <c r="AG26" s="88">
        <f>COUNTIF(Q41:Q47,9)</f>
        <v>0</v>
      </c>
      <c r="AH26" s="111"/>
      <c r="AI26" s="93" t="str">
        <f>U39</f>
        <v>Berserk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[color=#FF0000][u]darsal17 – Roma[/u]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9</v>
      </c>
      <c r="O27" s="7">
        <v>3</v>
      </c>
      <c r="P27" s="8">
        <v>1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2</v>
      </c>
      <c r="W27" s="8">
        <v>4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0</v>
      </c>
      <c r="AA27" s="162">
        <f t="shared" si="8"/>
        <v>1</v>
      </c>
      <c r="AB27" s="163">
        <f t="shared" si="8"/>
        <v>-1</v>
      </c>
      <c r="AC27" s="154">
        <f>SUM(Q23:Q25,Q27:Q29)</f>
        <v>0</v>
      </c>
      <c r="AD27" s="155">
        <f>SUM(T23:T25,T27:T29)</f>
        <v>0</v>
      </c>
      <c r="AF27" s="91" t="str">
        <f>N48</f>
        <v>nikitarfs</v>
      </c>
      <c r="AG27" s="88">
        <v>0</v>
      </c>
      <c r="AH27" s="111"/>
      <c r="AI27" s="113" t="str">
        <f>U48</f>
        <v>Ronaldinho2.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2-4-8 || 2-1-9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8</v>
      </c>
      <c r="O28" s="7">
        <v>5</v>
      </c>
      <c r="P28" s="8">
        <v>2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7</v>
      </c>
      <c r="V28" s="7">
        <v>1</v>
      </c>
      <c r="W28" s="8">
        <v>5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1</v>
      </c>
      <c r="AA28" s="165">
        <f t="shared" si="8"/>
        <v>1</v>
      </c>
      <c r="AB28" s="4">
        <f t="shared" si="8"/>
        <v>-1</v>
      </c>
      <c r="AC28" s="49"/>
      <c r="AD28" s="50"/>
      <c r="AF28" s="91" t="str">
        <f>N48</f>
        <v>nikitarfs</v>
      </c>
      <c r="AG28" s="88">
        <f>AC50</f>
        <v>0</v>
      </c>
      <c r="AH28" s="111"/>
      <c r="AI28" s="93" t="str">
        <f>U48</f>
        <v>Ronaldinho2.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9-3-1 || 8-5-3
3. 6-5-7 || 4-6-7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7</v>
      </c>
      <c r="O29" s="7">
        <v>6</v>
      </c>
      <c r="P29" s="8">
        <v>4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6</v>
      </c>
      <c r="V29" s="7">
        <v>3</v>
      </c>
      <c r="W29" s="8">
        <v>8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1</v>
      </c>
      <c r="AA29" s="169">
        <f t="shared" si="8"/>
        <v>1</v>
      </c>
      <c r="AB29" s="170">
        <f t="shared" si="8"/>
        <v>-1</v>
      </c>
      <c r="AC29" s="51"/>
      <c r="AD29" s="52"/>
      <c r="AF29" s="91" t="str">
        <f>N48</f>
        <v>nikitarfs</v>
      </c>
      <c r="AG29" s="88">
        <v>0</v>
      </c>
      <c r="AH29" s="111"/>
      <c r="AI29" s="93" t="str">
        <f>U48</f>
        <v>Ronaldinho2.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9-3-2 || 9-2-1
5. 8-4-1 || 7-6-4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73</v>
      </c>
      <c r="O30" s="188"/>
      <c r="P30" s="189"/>
      <c r="Q30" s="32"/>
      <c r="R30" s="32"/>
      <c r="S30" s="32"/>
      <c r="T30" s="32"/>
      <c r="U30" s="187" t="s">
        <v>52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darsal17</v>
      </c>
      <c r="AD30" s="157" t="str">
        <f>IF(LEN(U30)=0," ",U30)</f>
        <v>Roma</v>
      </c>
      <c r="AF30" s="91" t="str">
        <f>N48</f>
        <v>nikitarfs</v>
      </c>
      <c r="AG30" s="88">
        <v>0</v>
      </c>
      <c r="AH30" s="111"/>
      <c r="AI30" s="93" t="str">
        <f>U48</f>
        <v>Ronaldinho2.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7-5-6 || 8-5-3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nikitarfs</v>
      </c>
      <c r="AG31" s="89">
        <f>COUNTIF(Q50:Q56,9)</f>
        <v>0</v>
      </c>
      <c r="AH31" s="111"/>
      <c r="AI31" s="114" t="str">
        <f>U48</f>
        <v>Ronaldinho2.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2</v>
      </c>
      <c r="O32" s="7">
        <v>4</v>
      </c>
      <c r="P32" s="8">
        <v>8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2</v>
      </c>
      <c r="V32" s="7">
        <v>1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0</v>
      </c>
      <c r="AA32" s="162">
        <f t="shared" si="9"/>
        <v>1</v>
      </c>
      <c r="AB32" s="163">
        <f t="shared" si="9"/>
        <v>-1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[b]КСП Химик
Батькович (0) || nikitarfs (0)
1 тайм:[/b]
1. 2-3-9 || 1-2-9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9</v>
      </c>
      <c r="O33" s="7">
        <v>3</v>
      </c>
      <c r="P33" s="8">
        <v>1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8</v>
      </c>
      <c r="V33" s="7">
        <v>5</v>
      </c>
      <c r="W33" s="8">
        <v>3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-1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8-5-1 || 8-6-4
3. 4-6-7 || 3-5-7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6</v>
      </c>
      <c r="O34" s="7">
        <v>5</v>
      </c>
      <c r="P34" s="8">
        <v>7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4</v>
      </c>
      <c r="V34" s="7">
        <v>6</v>
      </c>
      <c r="W34" s="8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-1</v>
      </c>
      <c r="AB34" s="4">
        <f t="shared" si="9"/>
        <v>0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8-4-2 || 9-2-1
5. 9-3-1 || 5-4-3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5-7-6 || 6-8-7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9</v>
      </c>
      <c r="O36" s="7">
        <v>3</v>
      </c>
      <c r="P36" s="8">
        <v>2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2</v>
      </c>
      <c r="W36" s="8">
        <v>1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0</v>
      </c>
      <c r="AA36" s="162">
        <f t="shared" si="10"/>
        <v>1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[b]ЛФЛА
Berserk (0) || Ronaldinho2. (0)
1 тайм:[/b]
1. 1-2-9 || 2-1-8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8</v>
      </c>
      <c r="O37" s="7">
        <v>4</v>
      </c>
      <c r="P37" s="8">
        <v>1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7</v>
      </c>
      <c r="V37" s="7">
        <v>6</v>
      </c>
      <c r="W37" s="8">
        <v>4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1</v>
      </c>
      <c r="AA37" s="165">
        <f t="shared" si="10"/>
        <v>-1</v>
      </c>
      <c r="AB37" s="4">
        <f t="shared" si="10"/>
        <v>-1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5-6-7 || 6-4-7
3. 3-4-8 || 5-3-9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7</v>
      </c>
      <c r="O38" s="7">
        <v>5</v>
      </c>
      <c r="P38" s="8">
        <v>6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8</v>
      </c>
      <c r="V38" s="7">
        <v>5</v>
      </c>
      <c r="W38" s="8">
        <v>3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0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1-2-9 || 9-5-3
5. 8-5-3 || 2-4-7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74</v>
      </c>
      <c r="O39" s="188"/>
      <c r="P39" s="189"/>
      <c r="Q39" s="32"/>
      <c r="R39" s="32"/>
      <c r="S39" s="32"/>
      <c r="T39" s="32"/>
      <c r="U39" s="187" t="s">
        <v>53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Батькович</v>
      </c>
      <c r="AD39" s="157" t="str">
        <f>IF(OR(LEN(U39)=0,U39="Игрок 5")," ",U39)</f>
        <v>Berserk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7-6-4 || 8-6-1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2</v>
      </c>
      <c r="O41" s="7">
        <v>3</v>
      </c>
      <c r="P41" s="8">
        <v>9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1</v>
      </c>
      <c r="V41" s="7">
        <v>2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8</v>
      </c>
      <c r="O42" s="7">
        <v>5</v>
      </c>
      <c r="P42" s="8">
        <v>1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5</v>
      </c>
      <c r="V42" s="7">
        <v>6</v>
      </c>
      <c r="W42" s="8">
        <v>7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4</v>
      </c>
      <c r="O43" s="7">
        <v>6</v>
      </c>
      <c r="P43" s="8">
        <v>7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3</v>
      </c>
      <c r="V43" s="7">
        <v>4</v>
      </c>
      <c r="W43" s="8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8</v>
      </c>
      <c r="O45" s="7">
        <v>4</v>
      </c>
      <c r="P45" s="8">
        <v>2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1</v>
      </c>
      <c r="V45" s="7">
        <v>2</v>
      </c>
      <c r="W45" s="8">
        <v>9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9</v>
      </c>
      <c r="O46" s="7">
        <v>3</v>
      </c>
      <c r="P46" s="8">
        <v>1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8</v>
      </c>
      <c r="V46" s="7">
        <v>5</v>
      </c>
      <c r="W46" s="8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5</v>
      </c>
      <c r="O47" s="7">
        <v>7</v>
      </c>
      <c r="P47" s="8">
        <v>6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7</v>
      </c>
      <c r="V47" s="7">
        <v>6</v>
      </c>
      <c r="W47" s="8">
        <v>4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75</v>
      </c>
      <c r="O48" s="188"/>
      <c r="P48" s="189"/>
      <c r="Q48" s="32"/>
      <c r="R48" s="32"/>
      <c r="S48" s="32"/>
      <c r="T48" s="77"/>
      <c r="U48" s="187" t="s">
        <v>54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nikitarfs</v>
      </c>
      <c r="AD48" s="157" t="str">
        <f>IF(OR(LEN(U48)=0,U48="Игрок 6")," ",U48)</f>
        <v>Ronaldinho2.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1</v>
      </c>
      <c r="O50" s="7">
        <v>2</v>
      </c>
      <c r="P50" s="8">
        <v>9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2</v>
      </c>
      <c r="V50" s="7">
        <v>1</v>
      </c>
      <c r="W50" s="8">
        <v>8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8</v>
      </c>
      <c r="O51" s="7">
        <v>6</v>
      </c>
      <c r="P51" s="8">
        <v>4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6</v>
      </c>
      <c r="V51" s="7">
        <v>4</v>
      </c>
      <c r="W51" s="8">
        <v>7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3</v>
      </c>
      <c r="O52" s="7">
        <v>5</v>
      </c>
      <c r="P52" s="8">
        <v>7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5</v>
      </c>
      <c r="V52" s="7">
        <v>3</v>
      </c>
      <c r="W52" s="8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9</v>
      </c>
      <c r="O54" s="7">
        <v>2</v>
      </c>
      <c r="P54" s="8">
        <v>1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9</v>
      </c>
      <c r="V54" s="7">
        <v>5</v>
      </c>
      <c r="W54" s="8">
        <v>3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5</v>
      </c>
      <c r="O55" s="7">
        <v>4</v>
      </c>
      <c r="P55" s="8">
        <v>3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2</v>
      </c>
      <c r="V55" s="7">
        <v>4</v>
      </c>
      <c r="W55" s="8">
        <v>7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6</v>
      </c>
      <c r="O56" s="11">
        <v>8</v>
      </c>
      <c r="P56" s="12">
        <v>7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8</v>
      </c>
      <c r="V56" s="11">
        <v>6</v>
      </c>
      <c r="W56" s="12">
        <v>1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21" sqref="G21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(-;+) (",C16,"-",G16,")[/size][/u][/color][/b][/center]")</f>
        <v>[center][b][color=#FF0000][u][size=150]ФСП Sportwin – Red Anfield - 0:5 (-;+)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76</v>
      </c>
      <c r="O2" s="188"/>
      <c r="P2" s="189"/>
      <c r="Q2" s="80"/>
      <c r="R2" s="81"/>
      <c r="S2" s="81"/>
      <c r="T2" s="82"/>
      <c r="U2" s="187" t="s">
        <v>62</v>
      </c>
      <c r="V2" s="188"/>
      <c r="W2" s="189"/>
      <c r="X2" s="30"/>
      <c r="Y2" s="30"/>
      <c r="Z2" s="160"/>
      <c r="AA2" s="160"/>
      <c r="AB2" s="160"/>
      <c r="AC2" s="33"/>
      <c r="AD2" s="34"/>
      <c r="AF2" s="90">
        <f>N3</f>
        <v>0</v>
      </c>
      <c r="AG2" s="87">
        <v>1</v>
      </c>
      <c r="AH2" s="111"/>
      <c r="AI2" s="112" t="str">
        <f>U3</f>
        <v>Mortalles</v>
      </c>
      <c r="AJ2" s="87">
        <v>1</v>
      </c>
      <c r="AL2" s="181" t="str">
        <f>IF(LEN(N2)=0,"",N2)</f>
        <v>ФСП Sportwin</v>
      </c>
      <c r="AM2" s="182"/>
      <c r="AN2" s="183"/>
      <c r="AO2" s="184" t="str">
        <f>IF(LEN(C2)=0,"",C2)</f>
        <v>5 тур</v>
      </c>
      <c r="AP2" s="181" t="str">
        <f>IF(LEN(U2)=0,"",U2)</f>
        <v>Red Anfield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/>
      <c r="O3" s="188"/>
      <c r="P3" s="189"/>
      <c r="Q3" s="78"/>
      <c r="R3" s="79"/>
      <c r="S3" s="79"/>
      <c r="T3" s="79"/>
      <c r="U3" s="187" t="s">
        <v>63</v>
      </c>
      <c r="V3" s="188"/>
      <c r="W3" s="189"/>
      <c r="X3" s="30"/>
      <c r="Y3" s="30"/>
      <c r="Z3" s="36"/>
      <c r="AA3" s="36"/>
      <c r="AB3" s="36"/>
      <c r="AC3" s="156" t="str">
        <f>IF(LEN(N3)=0," ",N3)</f>
        <v> </v>
      </c>
      <c r="AD3" s="157" t="str">
        <f>IF(LEN(U3)=0," ",U3)</f>
        <v>Mortalles</v>
      </c>
      <c r="AF3" s="91">
        <f>N3</f>
        <v>0</v>
      </c>
      <c r="AG3" s="88">
        <f>AC9</f>
        <v>0</v>
      </c>
      <c r="AH3" s="111"/>
      <c r="AI3" s="93" t="str">
        <f>U3</f>
        <v>Mortalles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>
        <f>N3</f>
        <v>0</v>
      </c>
      <c r="AG4" s="88">
        <f>AC7</f>
        <v>0</v>
      </c>
      <c r="AH4" s="111"/>
      <c r="AI4" s="93" t="str">
        <f>U3</f>
        <v>Mortalles</v>
      </c>
      <c r="AJ4" s="88">
        <f>AD7</f>
        <v>0</v>
      </c>
      <c r="AL4" s="138">
        <f aca="true" t="shared" si="0" ref="AL4:AN6">IF(SUM(Z5,Z14,Z23,Z32)&gt;0,CONCATENATE("+",SUM(Z5,Z14,Z23,Z32)),SUM(Z5,Z14,Z23,Z32))</f>
        <v>-4</v>
      </c>
      <c r="AM4" s="141">
        <f t="shared" si="0"/>
        <v>-4</v>
      </c>
      <c r="AN4" s="128">
        <f t="shared" si="0"/>
        <v>-4</v>
      </c>
      <c r="AO4" s="120" t="str">
        <f>IF(LEN(C5)=0,"",C5)</f>
        <v>1. Штутгарт - Боруссия Дортмунд - 29.03. 18:30</v>
      </c>
      <c r="AP4" s="135" t="str">
        <f aca="true" t="shared" si="1" ref="AP4:AR9">IF((-AL4)&gt;0,CONCATENATE("+",-AL4),-AL4)</f>
        <v>+4</v>
      </c>
      <c r="AQ4" s="132" t="str">
        <f t="shared" si="1"/>
        <v>+4</v>
      </c>
      <c r="AR4" s="131" t="str">
        <f t="shared" si="1"/>
        <v>+4</v>
      </c>
    </row>
    <row r="5" spans="2:44" ht="13.5" customHeight="1">
      <c r="B5" s="3" t="str">
        <f>IF(L5=0,IF(X5=0,CONCATENATE(C5," - матч перенесен"),CONCATENATE(C5," - ",I5,":",J5)),C5)</f>
        <v>1. Штутгарт - Боруссия Дортмунд - 29.03. 18:30</v>
      </c>
      <c r="C5" s="100" t="s">
        <v>23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/>
      <c r="O5" s="7"/>
      <c r="P5" s="8"/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2</v>
      </c>
      <c r="V5" s="7">
        <v>5</v>
      </c>
      <c r="W5" s="8">
        <v>8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-1</v>
      </c>
      <c r="AA5" s="162">
        <f t="shared" si="2"/>
        <v>-1</v>
      </c>
      <c r="AB5" s="163">
        <f t="shared" si="2"/>
        <v>-1</v>
      </c>
      <c r="AC5" s="154">
        <f>SUM(R5:R7,R9:R11)</f>
        <v>0</v>
      </c>
      <c r="AD5" s="155">
        <f>SUM(S5:S7,S9:S11)</f>
        <v>0</v>
      </c>
      <c r="AF5" s="91">
        <f>N3</f>
        <v>0</v>
      </c>
      <c r="AG5" s="88">
        <f>AD7</f>
        <v>0</v>
      </c>
      <c r="AH5" s="111"/>
      <c r="AI5" s="94" t="str">
        <f>U3</f>
        <v>Mortalles</v>
      </c>
      <c r="AJ5" s="88">
        <f>AC7</f>
        <v>0</v>
      </c>
      <c r="AL5" s="139">
        <f t="shared" si="0"/>
        <v>-4</v>
      </c>
      <c r="AM5" s="142">
        <f t="shared" si="0"/>
        <v>-4</v>
      </c>
      <c r="AN5" s="129">
        <f t="shared" si="0"/>
        <v>-4</v>
      </c>
      <c r="AO5" s="121" t="str">
        <f>IF(LEN(C6)=0,"",C6)</f>
        <v>2. Саутгемптон - Ньюкасл - 29.03. 19:00</v>
      </c>
      <c r="AP5" s="136" t="str">
        <f t="shared" si="1"/>
        <v>+4</v>
      </c>
      <c r="AQ5" s="133" t="str">
        <f t="shared" si="1"/>
        <v>+4</v>
      </c>
      <c r="AR5" s="130" t="str">
        <f t="shared" si="1"/>
        <v>+4</v>
      </c>
    </row>
    <row r="6" spans="2:44" ht="13.5" customHeight="1" thickBot="1">
      <c r="B6" s="3" t="str">
        <f>IF(L6=0,IF(X6=0,CONCATENATE(C6," - матч перенесен"),CONCATENATE(C6," - ",I6,":",J6)),C6)</f>
        <v>2. Саутгемптон - Ньюкасл - 29.03. 19:00</v>
      </c>
      <c r="C6" s="100" t="s">
        <v>24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/>
      <c r="O6" s="7"/>
      <c r="P6" s="8"/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6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-1</v>
      </c>
      <c r="AA6" s="165">
        <f t="shared" si="2"/>
        <v>-1</v>
      </c>
      <c r="AB6" s="4">
        <f t="shared" si="2"/>
        <v>-1</v>
      </c>
      <c r="AC6" s="179" t="s">
        <v>4</v>
      </c>
      <c r="AD6" s="180"/>
      <c r="AF6" s="91">
        <f>N3</f>
        <v>0</v>
      </c>
      <c r="AG6" s="88">
        <f>COUNTIF(Q5:Q11,9)</f>
        <v>0</v>
      </c>
      <c r="AH6" s="111"/>
      <c r="AI6" s="93" t="str">
        <f>U3</f>
        <v>Mortalles</v>
      </c>
      <c r="AJ6" s="88">
        <f>COUNTIF(T5:T11,9)</f>
        <v>0</v>
      </c>
      <c r="AL6" s="148">
        <f t="shared" si="0"/>
        <v>-4</v>
      </c>
      <c r="AM6" s="149">
        <f t="shared" si="0"/>
        <v>-4</v>
      </c>
      <c r="AN6" s="150">
        <f t="shared" si="0"/>
        <v>-4</v>
      </c>
      <c r="AO6" s="122" t="str">
        <f>IF(LEN(C7)=0,"",C7)</f>
        <v>3. Сельта - Севилья - 29.03. 21:00</v>
      </c>
      <c r="AP6" s="151" t="str">
        <f t="shared" si="1"/>
        <v>+4</v>
      </c>
      <c r="AQ6" s="152" t="str">
        <f t="shared" si="1"/>
        <v>+4</v>
      </c>
      <c r="AR6" s="153" t="str">
        <f t="shared" si="1"/>
        <v>+4</v>
      </c>
    </row>
    <row r="7" spans="2:44" ht="13.5" customHeight="1" thickBot="1">
      <c r="B7" s="3" t="str">
        <f>IF(L7=0,IF(X7=0,CONCATENATE(C7," - матч перенесен"),CONCATENATE(C7," - ",I7,":",J7)),C7)</f>
        <v>3. Сельта - Севилья - 29.03. 21:00</v>
      </c>
      <c r="C7" s="100" t="s">
        <v>25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/>
      <c r="O7" s="7"/>
      <c r="P7" s="8"/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3</v>
      </c>
      <c r="V7" s="7">
        <v>4</v>
      </c>
      <c r="W7" s="8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-1</v>
      </c>
      <c r="AA7" s="167">
        <f t="shared" si="2"/>
        <v>-1</v>
      </c>
      <c r="AB7" s="4">
        <f t="shared" si="2"/>
        <v>-1</v>
      </c>
      <c r="AC7" s="154">
        <f>IF(AC5-AD5&gt;0,AC5-AD5,0)</f>
        <v>0</v>
      </c>
      <c r="AD7" s="155">
        <f>IF(AC5-AD5&lt;0,AD5-AC5,0)</f>
        <v>0</v>
      </c>
      <c r="AF7" s="91">
        <f>N12</f>
        <v>0</v>
      </c>
      <c r="AG7" s="88">
        <v>1</v>
      </c>
      <c r="AH7" s="111"/>
      <c r="AI7" s="113" t="str">
        <f>U12</f>
        <v>Lord_Fenix</v>
      </c>
      <c r="AJ7" s="88">
        <v>1</v>
      </c>
      <c r="AL7" s="139">
        <f aca="true" t="shared" si="3" ref="AL7:AN9">IF(SUM(Z9,Z18,Z27,Z36)&gt;0,CONCATENATE("+",SUM(Z9,Z18,Z27,Z36)),SUM(Z9,Z18,Z27,Z36))</f>
        <v>-4</v>
      </c>
      <c r="AM7" s="142">
        <f t="shared" si="3"/>
        <v>-4</v>
      </c>
      <c r="AN7" s="144">
        <f t="shared" si="3"/>
        <v>-4</v>
      </c>
      <c r="AO7" s="120" t="str">
        <f>IF(LEN(C9)=0,"",C9)</f>
        <v>4. Локомотив Москва - Спартак Москва - 30.03. 14:30</v>
      </c>
      <c r="AP7" s="136" t="str">
        <f t="shared" si="1"/>
        <v>+4</v>
      </c>
      <c r="AQ7" s="133" t="str">
        <f t="shared" si="1"/>
        <v>+4</v>
      </c>
      <c r="AR7" s="130" t="str">
        <f t="shared" si="1"/>
        <v>+4</v>
      </c>
    </row>
    <row r="8" spans="2:44" ht="13.5" customHeight="1" thickBot="1">
      <c r="B8" s="3" t="s">
        <v>11</v>
      </c>
      <c r="C8" s="103" t="s">
        <v>19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6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>
        <f>N12</f>
        <v>0</v>
      </c>
      <c r="AG8" s="88">
        <f>AC18</f>
        <v>0</v>
      </c>
      <c r="AH8" s="111"/>
      <c r="AI8" s="93" t="str">
        <f>U12</f>
        <v>Lord_Fenix</v>
      </c>
      <c r="AJ8" s="88">
        <f>AD18</f>
        <v>0</v>
      </c>
      <c r="AL8" s="145">
        <f t="shared" si="3"/>
        <v>-4</v>
      </c>
      <c r="AM8" s="146">
        <f t="shared" si="3"/>
        <v>-4</v>
      </c>
      <c r="AN8" s="147">
        <f t="shared" si="3"/>
        <v>-4</v>
      </c>
      <c r="AO8" s="121" t="str">
        <f>IF(LEN(C10)=0,"",C10)</f>
        <v>5. Ренн - Бастия - 30.03. 16:00</v>
      </c>
      <c r="AP8" s="136" t="str">
        <f t="shared" si="1"/>
        <v>+4</v>
      </c>
      <c r="AQ8" s="133" t="str">
        <f t="shared" si="1"/>
        <v>+4</v>
      </c>
      <c r="AR8" s="130" t="str">
        <f t="shared" si="1"/>
        <v>+4</v>
      </c>
    </row>
    <row r="9" spans="2:44" ht="13.5" customHeight="1" thickBot="1">
      <c r="B9" s="3" t="str">
        <f>IF(L9=0,IF(X9=0,CONCATENATE(C9," - матч перенесен"),CONCATENATE(C9," - ",I9,":",J9)),C9)</f>
        <v>4. Локомотив Москва - Спартак Москва - 30.03. 14:30</v>
      </c>
      <c r="C9" s="100" t="s">
        <v>26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/>
      <c r="O9" s="7"/>
      <c r="P9" s="8"/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3</v>
      </c>
      <c r="W9" s="8">
        <v>1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-1</v>
      </c>
      <c r="AA9" s="162">
        <f t="shared" si="4"/>
        <v>-1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>
        <f>N12</f>
        <v>0</v>
      </c>
      <c r="AG9" s="88">
        <f>AC16</f>
        <v>0</v>
      </c>
      <c r="AH9" s="111"/>
      <c r="AI9" s="93" t="str">
        <f>U12</f>
        <v>Lord_Fenix</v>
      </c>
      <c r="AJ9" s="88">
        <f>AD16</f>
        <v>0</v>
      </c>
      <c r="AL9" s="140">
        <f t="shared" si="3"/>
        <v>-4</v>
      </c>
      <c r="AM9" s="143">
        <f t="shared" si="3"/>
        <v>-4</v>
      </c>
      <c r="AN9" s="125">
        <f t="shared" si="3"/>
        <v>-4</v>
      </c>
      <c r="AO9" s="123" t="str">
        <f>IF(LEN(C11)=0,"",C11)</f>
        <v>6. Лацио - Парма - 30.03. 17:00</v>
      </c>
      <c r="AP9" s="137" t="str">
        <f t="shared" si="1"/>
        <v>+4</v>
      </c>
      <c r="AQ9" s="134" t="str">
        <f t="shared" si="1"/>
        <v>+4</v>
      </c>
      <c r="AR9" s="127" t="str">
        <f t="shared" si="1"/>
        <v>+4</v>
      </c>
    </row>
    <row r="10" spans="2:41" ht="13.5" customHeight="1" thickTop="1">
      <c r="B10" s="3" t="str">
        <f>IF(L10=0,IF(X10=0,CONCATENATE(C10," - матч перенесен"),CONCATENATE(C10," - ",I10,":",J10)),C10)</f>
        <v>5. Ренн - Бастия - 30.03. 16:00</v>
      </c>
      <c r="C10" s="100" t="s">
        <v>27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/>
      <c r="O10" s="7"/>
      <c r="P10" s="8"/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8</v>
      </c>
      <c r="V10" s="7">
        <v>6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-1</v>
      </c>
      <c r="AA10" s="165">
        <f t="shared" si="4"/>
        <v>-1</v>
      </c>
      <c r="AB10" s="4">
        <f t="shared" si="4"/>
        <v>-1</v>
      </c>
      <c r="AC10" s="158"/>
      <c r="AD10" s="159"/>
      <c r="AF10" s="91">
        <f>N12</f>
        <v>0</v>
      </c>
      <c r="AG10" s="88">
        <f>AD16</f>
        <v>0</v>
      </c>
      <c r="AH10" s="111"/>
      <c r="AI10" s="94" t="str">
        <f>U12</f>
        <v>Lord_Fenix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Лацио - Парма - 30.03. 17:00</v>
      </c>
      <c r="C11" s="106" t="s">
        <v>28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/>
      <c r="O11" s="7"/>
      <c r="P11" s="8"/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7</v>
      </c>
      <c r="V11" s="7">
        <v>5</v>
      </c>
      <c r="W11" s="8">
        <v>4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-1</v>
      </c>
      <c r="AB11" s="170">
        <f t="shared" si="4"/>
        <v>-1</v>
      </c>
      <c r="AC11" s="39"/>
      <c r="AD11" s="40"/>
      <c r="AF11" s="91">
        <f>N12</f>
        <v>0</v>
      </c>
      <c r="AG11" s="88">
        <f>COUNTIF(Q14:Q20,9)</f>
        <v>0</v>
      </c>
      <c r="AH11" s="111"/>
      <c r="AI11" s="93" t="str">
        <f>U12</f>
        <v>Lord_Fenix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[color=#FF0000][u]",AD3,"[/u][/color] (",AD9,")[/b]")</f>
        <v>
[b]Линия 1. [color=#FF0000][u]Mortalles[/u][/color] (0)[/b]</v>
      </c>
      <c r="C12" s="215" t="str">
        <f>IF(LEN(N2)=0," ",N2)</f>
        <v>ФСП Sportwin</v>
      </c>
      <c r="D12" s="216"/>
      <c r="E12" s="216"/>
      <c r="F12" s="216"/>
      <c r="G12" s="73" t="str">
        <f>IF(LEN(U2)=0," ",U2)</f>
        <v>Red Anfield</v>
      </c>
      <c r="H12" s="57"/>
      <c r="I12" s="36"/>
      <c r="J12" s="36"/>
      <c r="K12" s="36"/>
      <c r="L12" s="58"/>
      <c r="M12" s="202"/>
      <c r="N12" s="188"/>
      <c r="O12" s="188"/>
      <c r="P12" s="189"/>
      <c r="Q12" s="32"/>
      <c r="R12" s="32"/>
      <c r="S12" s="32"/>
      <c r="T12" s="32"/>
      <c r="U12" s="187" t="s">
        <v>64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 </v>
      </c>
      <c r="AD12" s="157" t="str">
        <f>IF(LEN(U12)=0," ",U12)</f>
        <v>Lord_Fenix</v>
      </c>
      <c r="AF12" s="91">
        <f>N21</f>
        <v>0</v>
      </c>
      <c r="AG12" s="88">
        <v>1</v>
      </c>
      <c r="AH12" s="111"/>
      <c r="AI12" s="113" t="str">
        <f>U21</f>
        <v>MaxJoker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-- || 2-5-8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9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>
        <f>N21</f>
        <v>0</v>
      </c>
      <c r="AG13" s="88">
        <f>AC27</f>
        <v>0</v>
      </c>
      <c r="AH13" s="111"/>
      <c r="AI13" s="93" t="str">
        <f>U21</f>
        <v>MaxJoker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-- || 9-6-1
3. -- || 3-4-7</v>
      </c>
      <c r="C14" s="217">
        <v>0</v>
      </c>
      <c r="D14" s="218"/>
      <c r="E14" s="218"/>
      <c r="F14" s="218"/>
      <c r="G14" s="73">
        <v>5</v>
      </c>
      <c r="H14" s="60"/>
      <c r="I14" s="49"/>
      <c r="J14" s="49"/>
      <c r="K14" s="49"/>
      <c r="L14" s="43"/>
      <c r="M14" s="202"/>
      <c r="N14" s="7"/>
      <c r="O14" s="7"/>
      <c r="P14" s="8"/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2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-1</v>
      </c>
      <c r="AB14" s="163">
        <f t="shared" si="5"/>
        <v>-1</v>
      </c>
      <c r="AC14" s="154">
        <f>SUM(R14:R16,R18:R20)</f>
        <v>0</v>
      </c>
      <c r="AD14" s="155">
        <f>SUM(S14:S16,S18:S20)</f>
        <v>0</v>
      </c>
      <c r="AF14" s="91">
        <f>N21</f>
        <v>0</v>
      </c>
      <c r="AG14" s="88">
        <f>AC25</f>
        <v>0</v>
      </c>
      <c r="AH14" s="111"/>
      <c r="AI14" s="93" t="str">
        <f>U21</f>
        <v>MaxJoker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-- || 9-3-1
5. -- || 8-6-2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/>
      <c r="O15" s="7"/>
      <c r="P15" s="8"/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6</v>
      </c>
      <c r="V15" s="7">
        <v>5</v>
      </c>
      <c r="W15" s="8">
        <v>7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-1</v>
      </c>
      <c r="AA15" s="165">
        <f t="shared" si="5"/>
        <v>-1</v>
      </c>
      <c r="AB15" s="4">
        <f t="shared" si="5"/>
        <v>-1</v>
      </c>
      <c r="AC15" s="179" t="s">
        <v>4</v>
      </c>
      <c r="AD15" s="180"/>
      <c r="AF15" s="91">
        <f>N21</f>
        <v>0</v>
      </c>
      <c r="AG15" s="88">
        <f>AD25</f>
        <v>0</v>
      </c>
      <c r="AH15" s="111"/>
      <c r="AI15" s="94" t="str">
        <f>U21</f>
        <v>MaxJoker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-- || 7-5-4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/>
      <c r="O16" s="7"/>
      <c r="P16" s="8"/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4</v>
      </c>
      <c r="V16" s="7">
        <v>3</v>
      </c>
      <c r="W16" s="8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-1</v>
      </c>
      <c r="AB16" s="4">
        <f t="shared" si="5"/>
        <v>-1</v>
      </c>
      <c r="AC16" s="154">
        <f>IF(AC14-AD14&gt;0,AC14-AD14,0)</f>
        <v>0</v>
      </c>
      <c r="AD16" s="155">
        <f>IF(AC14-AD14&lt;0,AD14-AC14,0)</f>
        <v>0</v>
      </c>
      <c r="AF16" s="91">
        <f>N21</f>
        <v>0</v>
      </c>
      <c r="AG16" s="88">
        <f>COUNTIF(Q23:Q29,9)</f>
        <v>0</v>
      </c>
      <c r="AH16" s="111"/>
      <c r="AI16" s="93" t="str">
        <f>U21</f>
        <v>MaxJoker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[color=#FF0000][u]",AD12,"[/u][/color] (",AD18,")[/b]")</f>
        <v>
[b]Линия 2. [color=#FF0000][u]Lord_Fenix[/u][/color] (0)[/b]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6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>
        <f>N30</f>
        <v>0</v>
      </c>
      <c r="AG17" s="88">
        <v>1</v>
      </c>
      <c r="AH17" s="111"/>
      <c r="AI17" s="113" t="str">
        <f>U30</f>
        <v>ADRIAN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-- || 1-2-9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/>
      <c r="O18" s="7"/>
      <c r="P18" s="8"/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3</v>
      </c>
      <c r="W18" s="8">
        <v>1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-1</v>
      </c>
      <c r="AA18" s="162">
        <f t="shared" si="6"/>
        <v>-1</v>
      </c>
      <c r="AB18" s="163">
        <f t="shared" si="6"/>
        <v>-1</v>
      </c>
      <c r="AC18" s="154">
        <f>SUM(Q14:Q16,Q18:Q20)</f>
        <v>0</v>
      </c>
      <c r="AD18" s="155">
        <f>SUM(T14:T16,T18:T20)</f>
        <v>0</v>
      </c>
      <c r="AF18" s="91">
        <f>N30</f>
        <v>0</v>
      </c>
      <c r="AG18" s="88">
        <f>AC36</f>
        <v>0</v>
      </c>
      <c r="AH18" s="111"/>
      <c r="AI18" s="93" t="str">
        <f>U30</f>
        <v>ADRIAN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-- || 6-5-7
3. -- || 4-3-8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/>
      <c r="O19" s="7"/>
      <c r="P19" s="8"/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7</v>
      </c>
      <c r="V19" s="7">
        <v>6</v>
      </c>
      <c r="W19" s="8">
        <v>4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-1</v>
      </c>
      <c r="AA19" s="165">
        <f t="shared" si="6"/>
        <v>-1</v>
      </c>
      <c r="AB19" s="4">
        <f t="shared" si="6"/>
        <v>-1</v>
      </c>
      <c r="AC19" s="49"/>
      <c r="AD19" s="50"/>
      <c r="AF19" s="91">
        <f>N30</f>
        <v>0</v>
      </c>
      <c r="AG19" s="88">
        <f>AC34</f>
        <v>0</v>
      </c>
      <c r="AH19" s="111"/>
      <c r="AI19" s="93" t="str">
        <f>U30</f>
        <v>ADRIAN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-- || 9-3-1
5. -- || 7-6-4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/>
      <c r="O20" s="7"/>
      <c r="P20" s="8"/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8</v>
      </c>
      <c r="V20" s="7">
        <v>2</v>
      </c>
      <c r="W20" s="8">
        <v>5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-1</v>
      </c>
      <c r="AA20" s="169">
        <f t="shared" si="6"/>
        <v>-1</v>
      </c>
      <c r="AB20" s="170">
        <f t="shared" si="6"/>
        <v>-1</v>
      </c>
      <c r="AC20" s="51"/>
      <c r="AD20" s="52"/>
      <c r="AF20" s="91">
        <f>N30</f>
        <v>0</v>
      </c>
      <c r="AG20" s="88">
        <f>AD34</f>
        <v>0</v>
      </c>
      <c r="AH20" s="111"/>
      <c r="AI20" s="94" t="str">
        <f>U30</f>
        <v>ADRIAN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-- || 8-2-5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8"/>
      <c r="O21" s="188"/>
      <c r="P21" s="189"/>
      <c r="Q21" s="32"/>
      <c r="R21" s="32"/>
      <c r="S21" s="32"/>
      <c r="T21" s="32"/>
      <c r="U21" s="187" t="s">
        <v>65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 </v>
      </c>
      <c r="AD21" s="157" t="str">
        <f>IF(LEN(U21)=0," ",U21)</f>
        <v>MaxJoker</v>
      </c>
      <c r="AF21" s="91">
        <f>N30</f>
        <v>0</v>
      </c>
      <c r="AG21" s="88">
        <f>COUNTIF(Q32:Q38,9)</f>
        <v>0</v>
      </c>
      <c r="AH21" s="111"/>
      <c r="AI21" s="93" t="str">
        <f>U30</f>
        <v>ADRIAN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[color=#FF0000][u]",AD21,"[/u][/color] (",AD27,")[/b]")</f>
        <v>
[b]Линия 3. [color=#FF0000][u]MaxJoker[/u][/color] (0)[/b]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9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>
        <f>N39</f>
        <v>0</v>
      </c>
      <c r="AG22" s="88">
        <v>0</v>
      </c>
      <c r="AH22" s="111"/>
      <c r="AI22" s="113" t="str">
        <f>U39</f>
        <v>Kerimoff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-- || 1-3-9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/>
      <c r="O23" s="7"/>
      <c r="P23" s="8"/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3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-1</v>
      </c>
      <c r="AA23" s="162">
        <f t="shared" si="7"/>
        <v>-1</v>
      </c>
      <c r="AB23" s="163">
        <f t="shared" si="7"/>
        <v>-1</v>
      </c>
      <c r="AC23" s="154">
        <f>SUM(R23:R25,R27:R29)</f>
        <v>0</v>
      </c>
      <c r="AD23" s="155">
        <f>SUM(S23:S25,S27:S29)</f>
        <v>0</v>
      </c>
      <c r="AF23" s="91">
        <f>N39</f>
        <v>0</v>
      </c>
      <c r="AG23" s="88">
        <f>AC41</f>
        <v>0</v>
      </c>
      <c r="AH23" s="111"/>
      <c r="AI23" s="93" t="str">
        <f>U39</f>
        <v>Kerimoff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-- || 7-6-4
3. -- || 2-5-8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/>
      <c r="O24" s="7"/>
      <c r="P24" s="8"/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7</v>
      </c>
      <c r="V24" s="7">
        <v>6</v>
      </c>
      <c r="W24" s="8">
        <v>4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-1</v>
      </c>
      <c r="AA24" s="165">
        <f t="shared" si="7"/>
        <v>-1</v>
      </c>
      <c r="AB24" s="4">
        <f t="shared" si="7"/>
        <v>-1</v>
      </c>
      <c r="AC24" s="179" t="s">
        <v>4</v>
      </c>
      <c r="AD24" s="180"/>
      <c r="AF24" s="91">
        <f>N39</f>
        <v>0</v>
      </c>
      <c r="AG24" s="88">
        <v>0</v>
      </c>
      <c r="AH24" s="111"/>
      <c r="AI24" s="93" t="str">
        <f>U39</f>
        <v>Kerimoff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-- || 9-4-2
5. -- || 8-3-1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/>
      <c r="O25" s="7"/>
      <c r="P25" s="8"/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2</v>
      </c>
      <c r="V25" s="7">
        <v>5</v>
      </c>
      <c r="W25" s="8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-1</v>
      </c>
      <c r="AA25" s="167">
        <f t="shared" si="7"/>
        <v>-1</v>
      </c>
      <c r="AB25" s="4">
        <f t="shared" si="7"/>
        <v>-1</v>
      </c>
      <c r="AC25" s="154">
        <f>IF(AC23-AD23&gt;0,AC23-AD23,0)</f>
        <v>0</v>
      </c>
      <c r="AD25" s="155">
        <f>IF(AC23-AD23&lt;0,AD23-AC23,0)</f>
        <v>0</v>
      </c>
      <c r="AF25" s="91">
        <f>N39</f>
        <v>0</v>
      </c>
      <c r="AG25" s="88">
        <v>0</v>
      </c>
      <c r="AH25" s="111"/>
      <c r="AI25" s="94" t="str">
        <f>U39</f>
        <v>Kerimoff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-- || 5-7-6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6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>
        <f>N39</f>
        <v>0</v>
      </c>
      <c r="AG26" s="88">
        <f>COUNTIF(Q41:Q47,9)</f>
        <v>0</v>
      </c>
      <c r="AH26" s="111"/>
      <c r="AI26" s="93" t="str">
        <f>U39</f>
        <v>Kerimoff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[color=#FF0000][u]",AD30,"[/u][/color] (",AD36,")[/b]")</f>
        <v>
[b]Линия 4. [color=#FF0000][u]ADRIAN[/u][/color] (0)[/b]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/>
      <c r="O27" s="7"/>
      <c r="P27" s="8"/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4</v>
      </c>
      <c r="W27" s="8">
        <v>2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-1</v>
      </c>
      <c r="AA27" s="162">
        <f t="shared" si="8"/>
        <v>-1</v>
      </c>
      <c r="AB27" s="163">
        <f t="shared" si="8"/>
        <v>-1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 t="str">
        <f>U48</f>
        <v>Кирилл-Suarez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-- || 1-4-7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/>
      <c r="O28" s="7"/>
      <c r="P28" s="8"/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3</v>
      </c>
      <c r="W28" s="8">
        <v>1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-1</v>
      </c>
      <c r="AB28" s="4">
        <f t="shared" si="8"/>
        <v>-1</v>
      </c>
      <c r="AC28" s="49"/>
      <c r="AD28" s="50"/>
      <c r="AF28" s="91">
        <f>N48</f>
        <v>0</v>
      </c>
      <c r="AG28" s="88">
        <f>AC50</f>
        <v>0</v>
      </c>
      <c r="AH28" s="111"/>
      <c r="AI28" s="93" t="str">
        <f>U48</f>
        <v>Кирилл-Suarez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-- || 9-6-2
3. -- || 3-5-8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/>
      <c r="O29" s="7"/>
      <c r="P29" s="8"/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5</v>
      </c>
      <c r="V29" s="7">
        <v>7</v>
      </c>
      <c r="W29" s="8">
        <v>6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-1</v>
      </c>
      <c r="AB29" s="170">
        <f t="shared" si="8"/>
        <v>-1</v>
      </c>
      <c r="AC29" s="51"/>
      <c r="AD29" s="52"/>
      <c r="AF29" s="91">
        <f>N48</f>
        <v>0</v>
      </c>
      <c r="AG29" s="88">
        <v>0</v>
      </c>
      <c r="AH29" s="111"/>
      <c r="AI29" s="93" t="str">
        <f>U48</f>
        <v>Кирилл-Suarez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-- || 9-5-2
5. -- || 6-7-1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8"/>
      <c r="O30" s="188"/>
      <c r="P30" s="189"/>
      <c r="Q30" s="32"/>
      <c r="R30" s="32"/>
      <c r="S30" s="32"/>
      <c r="T30" s="32"/>
      <c r="U30" s="187" t="s">
        <v>66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 </v>
      </c>
      <c r="AD30" s="157" t="str">
        <f>IF(LEN(U30)=0," ",U30)</f>
        <v>ADRIAN</v>
      </c>
      <c r="AF30" s="91">
        <f>N48</f>
        <v>0</v>
      </c>
      <c r="AG30" s="88">
        <v>0</v>
      </c>
      <c r="AH30" s="111"/>
      <c r="AI30" s="93" t="str">
        <f>U48</f>
        <v>Кирилл-Suarez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-- || 4-8-3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9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 t="str">
        <f>U48</f>
        <v>Кирилл-Suarez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/>
      <c r="O32" s="7"/>
      <c r="P32" s="8"/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4</v>
      </c>
      <c r="W32" s="8">
        <v>7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-1</v>
      </c>
      <c r="AA32" s="162">
        <f t="shared" si="9"/>
        <v>-1</v>
      </c>
      <c r="AB32" s="163">
        <f t="shared" si="9"/>
        <v>-1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 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/>
      <c r="O33" s="7"/>
      <c r="P33" s="8"/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6</v>
      </c>
      <c r="W33" s="8">
        <v>2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-1</v>
      </c>
      <c r="AA33" s="165">
        <f t="shared" si="9"/>
        <v>-1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 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/>
      <c r="O34" s="7"/>
      <c r="P34" s="8"/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3</v>
      </c>
      <c r="V34" s="7">
        <v>5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-1</v>
      </c>
      <c r="AA34" s="167">
        <f t="shared" si="9"/>
        <v>-1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 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6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 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/>
      <c r="O36" s="7"/>
      <c r="P36" s="8"/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5</v>
      </c>
      <c r="W36" s="8">
        <v>2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-1</v>
      </c>
      <c r="AA36" s="162">
        <f t="shared" si="10"/>
        <v>-1</v>
      </c>
      <c r="AB36" s="163">
        <f t="shared" si="10"/>
        <v>-1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[b]Red Anfield
Kerimoff (0) || Кирилл-Suarez (0)
1 тайм:[/b]
1. 1-2-9 || 8-4-9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/>
      <c r="O37" s="7"/>
      <c r="P37" s="8"/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6</v>
      </c>
      <c r="V37" s="7">
        <v>7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-1</v>
      </c>
      <c r="AB37" s="4">
        <f t="shared" si="10"/>
        <v>-1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3-6-7 || 3-1-5
3. 4-5-8 || 2-6-7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/>
      <c r="O38" s="7"/>
      <c r="P38" s="8"/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4</v>
      </c>
      <c r="V38" s="7">
        <v>8</v>
      </c>
      <c r="W38" s="8">
        <v>3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-1</v>
      </c>
      <c r="AB38" s="170">
        <f t="shared" si="10"/>
        <v>-1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9-2-1 || 6-1-8
5. 3-5-4 || 3-5-9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/>
      <c r="O39" s="188"/>
      <c r="P39" s="189"/>
      <c r="Q39" s="32"/>
      <c r="R39" s="32"/>
      <c r="S39" s="32"/>
      <c r="T39" s="32"/>
      <c r="U39" s="187" t="s">
        <v>67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 </v>
      </c>
      <c r="AD39" s="157" t="str">
        <f>IF(OR(LEN(U39)=0,U39="Игрок 5")," ",U39)</f>
        <v>Kerimoff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7-8-6 || 2-4-7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9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/>
      <c r="O41" s="7"/>
      <c r="P41" s="8"/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1</v>
      </c>
      <c r="V41" s="7">
        <v>2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/>
      <c r="O42" s="7"/>
      <c r="P42" s="8"/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3</v>
      </c>
      <c r="V42" s="7">
        <v>6</v>
      </c>
      <c r="W42" s="8">
        <v>7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/>
      <c r="O43" s="7"/>
      <c r="P43" s="8"/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4</v>
      </c>
      <c r="V43" s="7">
        <v>5</v>
      </c>
      <c r="W43" s="8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/>
      <c r="O45" s="7"/>
      <c r="P45" s="8"/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9</v>
      </c>
      <c r="V45" s="7">
        <v>2</v>
      </c>
      <c r="W45" s="8">
        <v>1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/>
      <c r="O46" s="7"/>
      <c r="P46" s="8"/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3</v>
      </c>
      <c r="V46" s="7">
        <v>5</v>
      </c>
      <c r="W46" s="8">
        <v>4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/>
      <c r="O47" s="7"/>
      <c r="P47" s="8"/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7</v>
      </c>
      <c r="V47" s="7">
        <v>8</v>
      </c>
      <c r="W47" s="8">
        <v>6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 t="s">
        <v>68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Кирилл-Suarez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8</v>
      </c>
      <c r="V50" s="7">
        <v>4</v>
      </c>
      <c r="W50" s="8">
        <v>9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3</v>
      </c>
      <c r="V51" s="7">
        <v>1</v>
      </c>
      <c r="W51" s="8">
        <v>5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2</v>
      </c>
      <c r="V52" s="7">
        <v>6</v>
      </c>
      <c r="W52" s="8">
        <v>7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6</v>
      </c>
      <c r="V54" s="7">
        <v>1</v>
      </c>
      <c r="W54" s="8">
        <v>8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3</v>
      </c>
      <c r="V55" s="7">
        <v>5</v>
      </c>
      <c r="W55" s="8">
        <v>9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2</v>
      </c>
      <c r="V56" s="11">
        <v>4</v>
      </c>
      <c r="W56" s="12">
        <v>7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J32" sqref="J32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[center][b][color=#FF0000][u][size=150]ОЛФП (Одесса) – Сб. Мегаспорта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55</v>
      </c>
      <c r="O2" s="188"/>
      <c r="P2" s="189"/>
      <c r="Q2" s="80"/>
      <c r="R2" s="81"/>
      <c r="S2" s="81"/>
      <c r="T2" s="82"/>
      <c r="U2" s="187" t="s">
        <v>35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Градус</v>
      </c>
      <c r="AG2" s="87">
        <v>1</v>
      </c>
      <c r="AH2" s="111"/>
      <c r="AI2" s="112" t="str">
        <f>U3</f>
        <v>Zig Zag</v>
      </c>
      <c r="AJ2" s="87">
        <v>1</v>
      </c>
      <c r="AL2" s="181" t="str">
        <f>IF(LEN(N2)=0,"",N2)</f>
        <v>ОЛФП (Одесса)</v>
      </c>
      <c r="AM2" s="182"/>
      <c r="AN2" s="183"/>
      <c r="AO2" s="184" t="str">
        <f>IF(LEN(C2)=0,"",C2)</f>
        <v>5 тур</v>
      </c>
      <c r="AP2" s="181" t="str">
        <f>IF(LEN(U2)=0,"",U2)</f>
        <v>Сб. Мегаспорта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56</v>
      </c>
      <c r="O3" s="188"/>
      <c r="P3" s="189"/>
      <c r="Q3" s="78"/>
      <c r="R3" s="79"/>
      <c r="S3" s="79"/>
      <c r="T3" s="79"/>
      <c r="U3" s="187" t="s">
        <v>36</v>
      </c>
      <c r="V3" s="188"/>
      <c r="W3" s="189"/>
      <c r="X3" s="30"/>
      <c r="Y3" s="30"/>
      <c r="Z3" s="36"/>
      <c r="AA3" s="36"/>
      <c r="AB3" s="36"/>
      <c r="AC3" s="156" t="str">
        <f>IF(LEN(N3)=0," ",N3)</f>
        <v>Градус</v>
      </c>
      <c r="AD3" s="157" t="str">
        <f>IF(LEN(U3)=0," ",U3)</f>
        <v>Zig Zag</v>
      </c>
      <c r="AF3" s="91" t="str">
        <f>N3</f>
        <v>Градус</v>
      </c>
      <c r="AG3" s="88">
        <f>AC9</f>
        <v>0</v>
      </c>
      <c r="AH3" s="111"/>
      <c r="AI3" s="93" t="str">
        <f>U3</f>
        <v>Zig Zag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Градус</v>
      </c>
      <c r="AG4" s="88">
        <f>AC7</f>
        <v>0</v>
      </c>
      <c r="AH4" s="111"/>
      <c r="AI4" s="93" t="str">
        <f>U3</f>
        <v>Zig Zag</v>
      </c>
      <c r="AJ4" s="88">
        <f>AD7</f>
        <v>0</v>
      </c>
      <c r="AL4" s="138" t="str">
        <f aca="true" t="shared" si="0" ref="AL4:AN6">IF(SUM(Z5,Z14,Z23,Z32)&gt;0,CONCATENATE("+",SUM(Z5,Z14,Z23,Z32)),SUM(Z5,Z14,Z23,Z32))</f>
        <v>+1</v>
      </c>
      <c r="AM4" s="141">
        <f t="shared" si="0"/>
        <v>0</v>
      </c>
      <c r="AN4" s="128">
        <f t="shared" si="0"/>
        <v>-3</v>
      </c>
      <c r="AO4" s="120" t="str">
        <f>IF(LEN(C5)=0,"",C5)</f>
        <v>1. Штутгарт - Боруссия Дортмунд - 29.03. 18:30</v>
      </c>
      <c r="AP4" s="135">
        <f aca="true" t="shared" si="1" ref="AP4:AR9">IF((-AL4)&gt;0,CONCATENATE("+",-AL4),-AL4)</f>
        <v>-1</v>
      </c>
      <c r="AQ4" s="132">
        <f t="shared" si="1"/>
        <v>0</v>
      </c>
      <c r="AR4" s="131" t="str">
        <f t="shared" si="1"/>
        <v>+3</v>
      </c>
    </row>
    <row r="5" spans="2:44" ht="13.5" customHeight="1">
      <c r="B5" s="3" t="str">
        <f>IF(L5=0,IF(X5=0,CONCATENATE(C5," - матч перенесен"),CONCATENATE(C5," - ",I5,":",J5)),C5)</f>
        <v>1. Штутгарт - Боруссия Дортмунд - 29.03. 18:30</v>
      </c>
      <c r="C5" s="100" t="s">
        <v>23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2</v>
      </c>
      <c r="O5" s="7">
        <v>3</v>
      </c>
      <c r="P5" s="8">
        <v>8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4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1</v>
      </c>
      <c r="AA5" s="162">
        <f t="shared" si="2"/>
        <v>-1</v>
      </c>
      <c r="AB5" s="163">
        <f t="shared" si="2"/>
        <v>-1</v>
      </c>
      <c r="AC5" s="154">
        <f>SUM(R5:R7,R9:R11)</f>
        <v>0</v>
      </c>
      <c r="AD5" s="155">
        <f>SUM(S5:S7,S9:S11)</f>
        <v>0</v>
      </c>
      <c r="AF5" s="91" t="str">
        <f>N3</f>
        <v>Градус</v>
      </c>
      <c r="AG5" s="88">
        <f>AD7</f>
        <v>0</v>
      </c>
      <c r="AH5" s="111"/>
      <c r="AI5" s="94" t="str">
        <f>U3</f>
        <v>Zig Zag</v>
      </c>
      <c r="AJ5" s="88">
        <f>AC7</f>
        <v>0</v>
      </c>
      <c r="AL5" s="139" t="str">
        <f t="shared" si="0"/>
        <v>+4</v>
      </c>
      <c r="AM5" s="142">
        <f t="shared" si="0"/>
        <v>-1</v>
      </c>
      <c r="AN5" s="129">
        <f t="shared" si="0"/>
        <v>-3</v>
      </c>
      <c r="AO5" s="121" t="str">
        <f>IF(LEN(C6)=0,"",C6)</f>
        <v>2. Саутгемптон - Ньюкасл - 29.03. 19:00</v>
      </c>
      <c r="AP5" s="136">
        <f t="shared" si="1"/>
        <v>-4</v>
      </c>
      <c r="AQ5" s="133" t="str">
        <f t="shared" si="1"/>
        <v>+1</v>
      </c>
      <c r="AR5" s="130" t="str">
        <f t="shared" si="1"/>
        <v>+3</v>
      </c>
    </row>
    <row r="6" spans="2:44" ht="13.5" customHeight="1" thickBot="1">
      <c r="B6" s="3" t="str">
        <f>IF(L6=0,IF(X6=0,CONCATENATE(C6," - матч перенесен"),CONCATENATE(C6," - ",I6,":",J6)),C6)</f>
        <v>2. Саутгемптон - Ньюкасл - 29.03. 19:00</v>
      </c>
      <c r="C6" s="100" t="s">
        <v>24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9</v>
      </c>
      <c r="O6" s="7">
        <v>6</v>
      </c>
      <c r="P6" s="8">
        <v>1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5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1</v>
      </c>
      <c r="AA6" s="165">
        <f t="shared" si="2"/>
        <v>1</v>
      </c>
      <c r="AB6" s="4">
        <f t="shared" si="2"/>
        <v>-1</v>
      </c>
      <c r="AC6" s="179" t="s">
        <v>4</v>
      </c>
      <c r="AD6" s="180"/>
      <c r="AF6" s="91" t="str">
        <f>N3</f>
        <v>Градус</v>
      </c>
      <c r="AG6" s="88">
        <f>COUNTIF(Q5:Q11,9)</f>
        <v>0</v>
      </c>
      <c r="AH6" s="111"/>
      <c r="AI6" s="93" t="str">
        <f>U3</f>
        <v>Zig Zag</v>
      </c>
      <c r="AJ6" s="88">
        <f>COUNTIF(T5:T11,9)</f>
        <v>0</v>
      </c>
      <c r="AL6" s="148">
        <f t="shared" si="0"/>
        <v>0</v>
      </c>
      <c r="AM6" s="149">
        <f t="shared" si="0"/>
        <v>-1</v>
      </c>
      <c r="AN6" s="150" t="str">
        <f t="shared" si="0"/>
        <v>+1</v>
      </c>
      <c r="AO6" s="122" t="str">
        <f>IF(LEN(C7)=0,"",C7)</f>
        <v>3. Сельта - Севилья - 29.03. 21:00</v>
      </c>
      <c r="AP6" s="151">
        <f t="shared" si="1"/>
        <v>0</v>
      </c>
      <c r="AQ6" s="152" t="str">
        <f t="shared" si="1"/>
        <v>+1</v>
      </c>
      <c r="AR6" s="153">
        <f t="shared" si="1"/>
        <v>-1</v>
      </c>
    </row>
    <row r="7" spans="2:44" ht="13.5" customHeight="1" thickBot="1">
      <c r="B7" s="3" t="str">
        <f>IF(L7=0,IF(X7=0,CONCATENATE(C7," - матч перенесен"),CONCATENATE(C7," - ",I7,":",J7)),C7)</f>
        <v>3. Сельта - Севилья - 29.03. 21:00</v>
      </c>
      <c r="C7" s="100" t="s">
        <v>25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5</v>
      </c>
      <c r="O7" s="7">
        <v>4</v>
      </c>
      <c r="P7" s="8">
        <v>7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3</v>
      </c>
      <c r="V7" s="7">
        <v>6</v>
      </c>
      <c r="W7" s="8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1</v>
      </c>
      <c r="AA7" s="167">
        <f t="shared" si="2"/>
        <v>-1</v>
      </c>
      <c r="AB7" s="4">
        <f t="shared" si="2"/>
        <v>0</v>
      </c>
      <c r="AC7" s="154">
        <f>IF(AC5-AD5&gt;0,AC5-AD5,0)</f>
        <v>0</v>
      </c>
      <c r="AD7" s="155">
        <f>IF(AC5-AD5&lt;0,AD5-AC5,0)</f>
        <v>0</v>
      </c>
      <c r="AF7" s="91" t="str">
        <f>N12</f>
        <v>Merhaba</v>
      </c>
      <c r="AG7" s="88">
        <v>1</v>
      </c>
      <c r="AH7" s="111"/>
      <c r="AI7" s="113" t="str">
        <f>U12</f>
        <v>Oksi_f</v>
      </c>
      <c r="AJ7" s="88">
        <v>1</v>
      </c>
      <c r="AL7" s="139" t="str">
        <f aca="true" t="shared" si="3" ref="AL7:AN9">IF(SUM(Z9,Z18,Z27,Z36)&gt;0,CONCATENATE("+",SUM(Z9,Z18,Z27,Z36)),SUM(Z9,Z18,Z27,Z36))</f>
        <v>+1</v>
      </c>
      <c r="AM7" s="142">
        <f t="shared" si="3"/>
        <v>-2</v>
      </c>
      <c r="AN7" s="144">
        <f t="shared" si="3"/>
        <v>-2</v>
      </c>
      <c r="AO7" s="120" t="str">
        <f>IF(LEN(C9)=0,"",C9)</f>
        <v>4. Локомотив Москва - Спартак Москва - 30.03. 14:30</v>
      </c>
      <c r="AP7" s="136">
        <f t="shared" si="1"/>
        <v>-1</v>
      </c>
      <c r="AQ7" s="133" t="str">
        <f t="shared" si="1"/>
        <v>+2</v>
      </c>
      <c r="AR7" s="130" t="str">
        <f t="shared" si="1"/>
        <v>+2</v>
      </c>
    </row>
    <row r="8" spans="2:44" ht="13.5" customHeight="1" thickBot="1">
      <c r="B8" s="3" t="s">
        <v>11</v>
      </c>
      <c r="C8" s="103" t="s">
        <v>19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Merhaba</v>
      </c>
      <c r="AG8" s="88">
        <f>AC18</f>
        <v>0</v>
      </c>
      <c r="AH8" s="111"/>
      <c r="AI8" s="93" t="str">
        <f>U12</f>
        <v>Oksi_f</v>
      </c>
      <c r="AJ8" s="88">
        <f>AD18</f>
        <v>0</v>
      </c>
      <c r="AL8" s="145" t="str">
        <f t="shared" si="3"/>
        <v>+2</v>
      </c>
      <c r="AM8" s="146">
        <f t="shared" si="3"/>
        <v>-1</v>
      </c>
      <c r="AN8" s="147">
        <f t="shared" si="3"/>
        <v>-1</v>
      </c>
      <c r="AO8" s="121" t="str">
        <f>IF(LEN(C10)=0,"",C10)</f>
        <v>5. Ренн - Бастия - 30.03. 16:00</v>
      </c>
      <c r="AP8" s="136">
        <f t="shared" si="1"/>
        <v>-2</v>
      </c>
      <c r="AQ8" s="133" t="str">
        <f t="shared" si="1"/>
        <v>+1</v>
      </c>
      <c r="AR8" s="130" t="str">
        <f t="shared" si="1"/>
        <v>+1</v>
      </c>
    </row>
    <row r="9" spans="2:44" ht="13.5" customHeight="1" thickBot="1">
      <c r="B9" s="3" t="str">
        <f>IF(L9=0,IF(X9=0,CONCATENATE(C9," - матч перенесен"),CONCATENATE(C9," - ",I9,":",J9)),C9)</f>
        <v>4. Локомотив Москва - Спартак Москва - 30.03. 14:30</v>
      </c>
      <c r="C9" s="100" t="s">
        <v>26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8</v>
      </c>
      <c r="O9" s="7">
        <v>5</v>
      </c>
      <c r="P9" s="8">
        <v>4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7</v>
      </c>
      <c r="V9" s="7">
        <v>6</v>
      </c>
      <c r="W9" s="8">
        <v>5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-1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 t="str">
        <f>N12</f>
        <v>Merhaba</v>
      </c>
      <c r="AG9" s="88">
        <f>AC16</f>
        <v>0</v>
      </c>
      <c r="AH9" s="111"/>
      <c r="AI9" s="93" t="str">
        <f>U12</f>
        <v>Oksi_f</v>
      </c>
      <c r="AJ9" s="88">
        <f>AD16</f>
        <v>0</v>
      </c>
      <c r="AL9" s="140">
        <f t="shared" si="3"/>
        <v>-1</v>
      </c>
      <c r="AM9" s="143" t="str">
        <f t="shared" si="3"/>
        <v>+2</v>
      </c>
      <c r="AN9" s="125" t="str">
        <f t="shared" si="3"/>
        <v>+2</v>
      </c>
      <c r="AO9" s="123" t="str">
        <f>IF(LEN(C11)=0,"",C11)</f>
        <v>6. Лацио - Парма - 30.03. 17:00</v>
      </c>
      <c r="AP9" s="137" t="str">
        <f t="shared" si="1"/>
        <v>+1</v>
      </c>
      <c r="AQ9" s="134">
        <f t="shared" si="1"/>
        <v>-2</v>
      </c>
      <c r="AR9" s="127">
        <f t="shared" si="1"/>
        <v>-2</v>
      </c>
    </row>
    <row r="10" spans="2:41" ht="13.5" customHeight="1" thickTop="1">
      <c r="B10" s="3" t="str">
        <f>IF(L10=0,IF(X10=0,CONCATENATE(C10," - матч перенесен"),CONCATENATE(C10," - ",I10,":",J10)),C10)</f>
        <v>5. Ренн - Бастия - 30.03. 16:00</v>
      </c>
      <c r="C10" s="100" t="s">
        <v>27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9</v>
      </c>
      <c r="O10" s="7">
        <v>3</v>
      </c>
      <c r="P10" s="8">
        <v>1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8</v>
      </c>
      <c r="V10" s="7">
        <v>3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0</v>
      </c>
      <c r="AB10" s="4">
        <f t="shared" si="4"/>
        <v>-1</v>
      </c>
      <c r="AC10" s="158"/>
      <c r="AD10" s="159"/>
      <c r="AF10" s="91" t="str">
        <f>N12</f>
        <v>Merhaba</v>
      </c>
      <c r="AG10" s="88">
        <f>AD16</f>
        <v>0</v>
      </c>
      <c r="AH10" s="111"/>
      <c r="AI10" s="94" t="str">
        <f>U12</f>
        <v>Oksi_f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Лацио - Парма - 30.03. 17:00</v>
      </c>
      <c r="C11" s="106" t="s">
        <v>28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7</v>
      </c>
      <c r="O11" s="7">
        <v>6</v>
      </c>
      <c r="P11" s="8">
        <v>2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4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1</v>
      </c>
      <c r="AB11" s="170">
        <f t="shared" si="4"/>
        <v>1</v>
      </c>
      <c r="AC11" s="39"/>
      <c r="AD11" s="40"/>
      <c r="AF11" s="91" t="str">
        <f>N12</f>
        <v>Merhaba</v>
      </c>
      <c r="AG11" s="88">
        <f>COUNTIF(Q14:Q20,9)</f>
        <v>0</v>
      </c>
      <c r="AH11" s="111"/>
      <c r="AI11" s="93" t="str">
        <f>U12</f>
        <v>Oksi_f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[color=#FF0000][u]Градус – Zig Zag[/u] - 0:0 [/color] (разница 0:0) (0-0)[/b]</v>
      </c>
      <c r="C12" s="215" t="str">
        <f>IF(LEN(N2)=0," ",N2)</f>
        <v>ОЛФП (Одесса)</v>
      </c>
      <c r="D12" s="216"/>
      <c r="E12" s="216"/>
      <c r="F12" s="216"/>
      <c r="G12" s="73" t="str">
        <f>IF(LEN(U2)=0," ",U2)</f>
        <v>Сб. Мегаспорта</v>
      </c>
      <c r="H12" s="57"/>
      <c r="I12" s="36"/>
      <c r="J12" s="36"/>
      <c r="K12" s="36"/>
      <c r="L12" s="58"/>
      <c r="M12" s="202"/>
      <c r="N12" s="187" t="s">
        <v>57</v>
      </c>
      <c r="O12" s="188"/>
      <c r="P12" s="189"/>
      <c r="Q12" s="32"/>
      <c r="R12" s="32"/>
      <c r="S12" s="32"/>
      <c r="T12" s="32"/>
      <c r="U12" s="187" t="s">
        <v>37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Merhaba</v>
      </c>
      <c r="AD12" s="157" t="str">
        <f>IF(LEN(U12)=0," ",U12)</f>
        <v>Oksi_f</v>
      </c>
      <c r="AF12" s="91" t="str">
        <f>N21</f>
        <v>Mishgan</v>
      </c>
      <c r="AG12" s="88">
        <v>1</v>
      </c>
      <c r="AH12" s="111"/>
      <c r="AI12" s="113" t="str">
        <f>U21</f>
        <v>Jack-Boss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2-3-8 || 1-4-9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Mishgan</v>
      </c>
      <c r="AG13" s="88">
        <f>AC27</f>
        <v>0</v>
      </c>
      <c r="AH13" s="111"/>
      <c r="AI13" s="93" t="str">
        <f>U21</f>
        <v>Jack-Boss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9-6-1 || 8-5-2
3. 5-4-7 || 3-6-7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2</v>
      </c>
      <c r="O14" s="7">
        <v>5</v>
      </c>
      <c r="P14" s="8">
        <v>8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2</v>
      </c>
      <c r="V14" s="7">
        <v>3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0</v>
      </c>
      <c r="AA14" s="162">
        <f t="shared" si="5"/>
        <v>1</v>
      </c>
      <c r="AB14" s="163">
        <f t="shared" si="5"/>
        <v>-1</v>
      </c>
      <c r="AC14" s="154">
        <f>SUM(R14:R16,R18:R20)</f>
        <v>0</v>
      </c>
      <c r="AD14" s="155">
        <f>SUM(S14:S16,S18:S20)</f>
        <v>0</v>
      </c>
      <c r="AF14" s="91" t="str">
        <f>N21</f>
        <v>Mishgan</v>
      </c>
      <c r="AG14" s="88">
        <f>AC25</f>
        <v>0</v>
      </c>
      <c r="AH14" s="111"/>
      <c r="AI14" s="93" t="str">
        <f>U21</f>
        <v>Jack-Boss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8-5-4 || 7-6-5
5. 9-3-1 || 8-3-2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9</v>
      </c>
      <c r="O15" s="7">
        <v>4</v>
      </c>
      <c r="P15" s="8">
        <v>1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4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1</v>
      </c>
      <c r="AA15" s="165">
        <f t="shared" si="5"/>
        <v>0</v>
      </c>
      <c r="AB15" s="4">
        <f t="shared" si="5"/>
        <v>0</v>
      </c>
      <c r="AC15" s="179" t="s">
        <v>4</v>
      </c>
      <c r="AD15" s="180"/>
      <c r="AF15" s="91" t="str">
        <f>N21</f>
        <v>Mishgan</v>
      </c>
      <c r="AG15" s="88">
        <f>AD25</f>
        <v>0</v>
      </c>
      <c r="AH15" s="111"/>
      <c r="AI15" s="94" t="str">
        <f>U21</f>
        <v>Jack-Boss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7-6-2 || 9-4-1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3</v>
      </c>
      <c r="O16" s="7">
        <v>6</v>
      </c>
      <c r="P16" s="8">
        <v>7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5</v>
      </c>
      <c r="V16" s="7">
        <v>6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0</v>
      </c>
      <c r="AB16" s="4">
        <f t="shared" si="5"/>
        <v>0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Mishgan</v>
      </c>
      <c r="AG16" s="88">
        <f>COUNTIF(Q23:Q29,9)</f>
        <v>0</v>
      </c>
      <c r="AH16" s="111"/>
      <c r="AI16" s="93" t="str">
        <f>U21</f>
        <v>Jack-Boss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[color=#FF0000][u]Merhaba – Oksi_f[/u]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Sana21</v>
      </c>
      <c r="AG17" s="88">
        <v>1</v>
      </c>
      <c r="AH17" s="111"/>
      <c r="AI17" s="113" t="str">
        <f>U30</f>
        <v>Математик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2-5-8 || 2-3-9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9</v>
      </c>
      <c r="O18" s="7">
        <v>4</v>
      </c>
      <c r="P18" s="8">
        <v>2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5</v>
      </c>
      <c r="W18" s="8">
        <v>2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1</v>
      </c>
      <c r="AA18" s="162">
        <f t="shared" si="6"/>
        <v>-1</v>
      </c>
      <c r="AB18" s="163">
        <f t="shared" si="6"/>
        <v>0</v>
      </c>
      <c r="AC18" s="154">
        <f>SUM(Q14:Q16,Q18:Q20)</f>
        <v>0</v>
      </c>
      <c r="AD18" s="155">
        <f>SUM(T14:T16,T18:T20)</f>
        <v>0</v>
      </c>
      <c r="AF18" s="91" t="str">
        <f>N30</f>
        <v>Sana21</v>
      </c>
      <c r="AG18" s="88">
        <f>AC36</f>
        <v>0</v>
      </c>
      <c r="AH18" s="111"/>
      <c r="AI18" s="93" t="str">
        <f>U30</f>
        <v>Математик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9-4-1 || 8-4-1
3. 3-6-7 || 5-6-7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8</v>
      </c>
      <c r="O19" s="7">
        <v>3</v>
      </c>
      <c r="P19" s="8">
        <v>1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7</v>
      </c>
      <c r="V19" s="7">
        <v>6</v>
      </c>
      <c r="W19" s="8">
        <v>3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1</v>
      </c>
      <c r="AA19" s="165">
        <f t="shared" si="6"/>
        <v>-1</v>
      </c>
      <c r="AB19" s="4">
        <f t="shared" si="6"/>
        <v>-1</v>
      </c>
      <c r="AC19" s="49"/>
      <c r="AD19" s="50"/>
      <c r="AF19" s="91" t="str">
        <f>N30</f>
        <v>Sana21</v>
      </c>
      <c r="AG19" s="88">
        <f>AC34</f>
        <v>0</v>
      </c>
      <c r="AH19" s="111"/>
      <c r="AI19" s="93" t="str">
        <f>U30</f>
        <v>Математик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9-4-2 || 8-5-2
5. 8-3-1 || 7-6-3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7</v>
      </c>
      <c r="O20" s="7">
        <v>6</v>
      </c>
      <c r="P20" s="8">
        <v>5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9</v>
      </c>
      <c r="V20" s="7">
        <v>4</v>
      </c>
      <c r="W20" s="8">
        <v>1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-1</v>
      </c>
      <c r="AA20" s="169">
        <f t="shared" si="6"/>
        <v>1</v>
      </c>
      <c r="AB20" s="170">
        <f t="shared" si="6"/>
        <v>1</v>
      </c>
      <c r="AC20" s="51"/>
      <c r="AD20" s="52"/>
      <c r="AF20" s="91" t="str">
        <f>N30</f>
        <v>Sana21</v>
      </c>
      <c r="AG20" s="88">
        <f>AD34</f>
        <v>0</v>
      </c>
      <c r="AH20" s="111"/>
      <c r="AI20" s="94" t="str">
        <f>U30</f>
        <v>Математик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7-6-5 || 9-4-1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58</v>
      </c>
      <c r="O21" s="188"/>
      <c r="P21" s="189"/>
      <c r="Q21" s="32"/>
      <c r="R21" s="32"/>
      <c r="S21" s="32"/>
      <c r="T21" s="32"/>
      <c r="U21" s="187" t="s">
        <v>38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Mishgan</v>
      </c>
      <c r="AD21" s="157" t="str">
        <f>IF(LEN(U21)=0," ",U21)</f>
        <v>Jack-Boss</v>
      </c>
      <c r="AF21" s="91" t="str">
        <f>N30</f>
        <v>Sana21</v>
      </c>
      <c r="AG21" s="88">
        <f>COUNTIF(Q32:Q38,9)</f>
        <v>0</v>
      </c>
      <c r="AH21" s="111"/>
      <c r="AI21" s="93" t="str">
        <f>U30</f>
        <v>Математик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[color=#FF0000][u]Mishgan – Jack-Boss[/u]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Black Dragon</v>
      </c>
      <c r="AG22" s="88">
        <v>0</v>
      </c>
      <c r="AH22" s="111"/>
      <c r="AI22" s="113" t="str">
        <f>U39</f>
        <v>semeniuk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1-2-9 || 3-6-9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1</v>
      </c>
      <c r="O23" s="7">
        <v>2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3</v>
      </c>
      <c r="V23" s="7">
        <v>6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-1</v>
      </c>
      <c r="AA23" s="162">
        <f t="shared" si="7"/>
        <v>-1</v>
      </c>
      <c r="AB23" s="163">
        <f t="shared" si="7"/>
        <v>0</v>
      </c>
      <c r="AC23" s="154">
        <f>SUM(R23:R25,R27:R29)</f>
        <v>0</v>
      </c>
      <c r="AD23" s="155">
        <f>SUM(S23:S25,S27:S29)</f>
        <v>0</v>
      </c>
      <c r="AF23" s="91" t="str">
        <f>N39</f>
        <v>Black Dragon</v>
      </c>
      <c r="AG23" s="88">
        <f>AC41</f>
        <v>0</v>
      </c>
      <c r="AH23" s="111"/>
      <c r="AI23" s="93" t="str">
        <f>U39</f>
        <v>semeniuk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8-6-3 || 1-7-4
3. 4-5-7 || 2-8-5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8</v>
      </c>
      <c r="O24" s="7">
        <v>6</v>
      </c>
      <c r="P24" s="8">
        <v>3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1</v>
      </c>
      <c r="V24" s="7">
        <v>7</v>
      </c>
      <c r="W24" s="8">
        <v>4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-1</v>
      </c>
      <c r="AB24" s="4">
        <f t="shared" si="7"/>
        <v>-1</v>
      </c>
      <c r="AC24" s="179" t="s">
        <v>4</v>
      </c>
      <c r="AD24" s="180"/>
      <c r="AF24" s="91" t="str">
        <f>N39</f>
        <v>Black Dragon</v>
      </c>
      <c r="AG24" s="88">
        <v>0</v>
      </c>
      <c r="AH24" s="111"/>
      <c r="AI24" s="93" t="str">
        <f>U39</f>
        <v>semeniuk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9-5-1 || 9-6-3
5. 7-2-3 || 8-5-2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4</v>
      </c>
      <c r="O25" s="7">
        <v>5</v>
      </c>
      <c r="P25" s="8">
        <v>7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2</v>
      </c>
      <c r="V25" s="7">
        <v>8</v>
      </c>
      <c r="W25" s="8">
        <v>5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1</v>
      </c>
      <c r="AA25" s="167">
        <f t="shared" si="7"/>
        <v>-1</v>
      </c>
      <c r="AB25" s="4">
        <f t="shared" si="7"/>
        <v>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Black Dragon</v>
      </c>
      <c r="AG25" s="88">
        <v>0</v>
      </c>
      <c r="AH25" s="111"/>
      <c r="AI25" s="94" t="str">
        <f>U39</f>
        <v>semeniuk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8-6-4 || 7-4-1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Black Dragon</v>
      </c>
      <c r="AG26" s="88">
        <f>COUNTIF(Q41:Q47,9)</f>
        <v>0</v>
      </c>
      <c r="AH26" s="111"/>
      <c r="AI26" s="93" t="str">
        <f>U39</f>
        <v>semeniuk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[color=#FF0000][u]Sana21 – Математик[/u]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9</v>
      </c>
      <c r="O27" s="7">
        <v>5</v>
      </c>
      <c r="P27" s="8">
        <v>1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6</v>
      </c>
      <c r="W27" s="8">
        <v>3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0</v>
      </c>
      <c r="AA27" s="162">
        <f t="shared" si="8"/>
        <v>-1</v>
      </c>
      <c r="AB27" s="163">
        <f t="shared" si="8"/>
        <v>-1</v>
      </c>
      <c r="AC27" s="154">
        <f>SUM(Q23:Q25,Q27:Q29)</f>
        <v>0</v>
      </c>
      <c r="AD27" s="155">
        <f>SUM(T23:T25,T27:T29)</f>
        <v>0</v>
      </c>
      <c r="AF27" s="91" t="str">
        <f>N48</f>
        <v>Мачо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3-6-7 || 1-2-9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7</v>
      </c>
      <c r="O28" s="7">
        <v>2</v>
      </c>
      <c r="P28" s="8">
        <v>3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5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-1</v>
      </c>
      <c r="AB28" s="4">
        <f t="shared" si="8"/>
        <v>1</v>
      </c>
      <c r="AC28" s="49"/>
      <c r="AD28" s="50"/>
      <c r="AF28" s="91" t="str">
        <f>N48</f>
        <v>Мачо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9-4-1 || 7-6-5
3. 2-5-8 || 3-4-8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8</v>
      </c>
      <c r="O29" s="7">
        <v>6</v>
      </c>
      <c r="P29" s="8">
        <v>4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7</v>
      </c>
      <c r="V29" s="7">
        <v>4</v>
      </c>
      <c r="W29" s="8">
        <v>1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1</v>
      </c>
      <c r="AA29" s="169">
        <f t="shared" si="8"/>
        <v>1</v>
      </c>
      <c r="AB29" s="170">
        <f t="shared" si="8"/>
        <v>1</v>
      </c>
      <c r="AC29" s="51"/>
      <c r="AD29" s="52"/>
      <c r="AF29" s="91" t="str">
        <f>N48</f>
        <v>Мачо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7-6-3 || 9-5-3
5. 9-4-1 || 7-2-1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59</v>
      </c>
      <c r="O30" s="188"/>
      <c r="P30" s="189"/>
      <c r="Q30" s="32"/>
      <c r="R30" s="32"/>
      <c r="S30" s="32"/>
      <c r="T30" s="32"/>
      <c r="U30" s="187" t="s">
        <v>39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Sana21</v>
      </c>
      <c r="AD30" s="157" t="str">
        <f>IF(LEN(U30)=0," ",U30)</f>
        <v>Математик</v>
      </c>
      <c r="AF30" s="91" t="str">
        <f>N48</f>
        <v>Мачо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8-5-2 || 8-6-4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Мачо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3</v>
      </c>
      <c r="O32" s="7">
        <v>6</v>
      </c>
      <c r="P32" s="8">
        <v>7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2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1</v>
      </c>
      <c r="AB32" s="163">
        <f t="shared" si="9"/>
        <v>-1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[b]ОЛФП (Одесса)
Black Dragon (0) || Мачо (0)
1 тайм:[/b]
1. 3-5-7 || 1-2-9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9</v>
      </c>
      <c r="O33" s="7">
        <v>4</v>
      </c>
      <c r="P33" s="8">
        <v>1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7</v>
      </c>
      <c r="V33" s="7">
        <v>6</v>
      </c>
      <c r="W33" s="8">
        <v>5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-1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9-4-1 || 8-5-3
3. 8-6-2 || 4-6-7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2</v>
      </c>
      <c r="O34" s="7">
        <v>5</v>
      </c>
      <c r="P34" s="8">
        <v>8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3</v>
      </c>
      <c r="V34" s="7">
        <v>4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-1</v>
      </c>
      <c r="AA34" s="167">
        <f t="shared" si="9"/>
        <v>1</v>
      </c>
      <c r="AB34" s="4">
        <f t="shared" si="9"/>
        <v>0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7-6-5 || 9-4-1
5. 8-4-2 || 7-6-2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9-3-1 || 8-5-3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7</v>
      </c>
      <c r="O36" s="7">
        <v>6</v>
      </c>
      <c r="P36" s="8">
        <v>3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5</v>
      </c>
      <c r="W36" s="8">
        <v>3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-1</v>
      </c>
      <c r="AA36" s="162">
        <f t="shared" si="10"/>
        <v>1</v>
      </c>
      <c r="AB36" s="163">
        <f t="shared" si="10"/>
        <v>0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[b]Сб. Мегаспорта
semeniuk (0)
1 тайм:[/b]
1. 1-3-9
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9</v>
      </c>
      <c r="O37" s="7">
        <v>4</v>
      </c>
      <c r="P37" s="8">
        <v>1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7</v>
      </c>
      <c r="V37" s="7">
        <v>2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1</v>
      </c>
      <c r="AA37" s="165">
        <f t="shared" si="10"/>
        <v>1</v>
      </c>
      <c r="AB37" s="4">
        <f t="shared" si="10"/>
        <v>0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7-6-4
3. 2-5-8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8</v>
      </c>
      <c r="O38" s="7">
        <v>5</v>
      </c>
      <c r="P38" s="8">
        <v>2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8</v>
      </c>
      <c r="V38" s="7">
        <v>6</v>
      </c>
      <c r="W38" s="8">
        <v>4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0</v>
      </c>
      <c r="AA38" s="169">
        <f t="shared" si="10"/>
        <v>-1</v>
      </c>
      <c r="AB38" s="170">
        <f t="shared" si="10"/>
        <v>-1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9-4-1
5. 8-5-2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60</v>
      </c>
      <c r="O39" s="188"/>
      <c r="P39" s="189"/>
      <c r="Q39" s="32"/>
      <c r="R39" s="32"/>
      <c r="S39" s="32"/>
      <c r="T39" s="32"/>
      <c r="U39" s="187" t="s">
        <v>40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Black Dragon</v>
      </c>
      <c r="AD39" s="157" t="str">
        <f>IF(OR(LEN(U39)=0,U39="Игрок 5")," ",U39)</f>
        <v>semeniuk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7-6-3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3</v>
      </c>
      <c r="O41" s="7">
        <v>5</v>
      </c>
      <c r="P41" s="8">
        <v>7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1</v>
      </c>
      <c r="V41" s="7">
        <v>3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9</v>
      </c>
      <c r="O42" s="7">
        <v>4</v>
      </c>
      <c r="P42" s="8">
        <v>1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7</v>
      </c>
      <c r="V42" s="7">
        <v>6</v>
      </c>
      <c r="W42" s="8">
        <v>4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8</v>
      </c>
      <c r="O43" s="7">
        <v>6</v>
      </c>
      <c r="P43" s="8">
        <v>2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2</v>
      </c>
      <c r="V43" s="7">
        <v>5</v>
      </c>
      <c r="W43" s="8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7</v>
      </c>
      <c r="O45" s="7">
        <v>6</v>
      </c>
      <c r="P45" s="8">
        <v>5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9</v>
      </c>
      <c r="V45" s="7">
        <v>4</v>
      </c>
      <c r="W45" s="8">
        <v>1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8</v>
      </c>
      <c r="O46" s="7">
        <v>4</v>
      </c>
      <c r="P46" s="8">
        <v>2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8</v>
      </c>
      <c r="V46" s="7">
        <v>5</v>
      </c>
      <c r="W46" s="8">
        <v>2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9</v>
      </c>
      <c r="O47" s="7">
        <v>3</v>
      </c>
      <c r="P47" s="8">
        <v>1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7</v>
      </c>
      <c r="V47" s="7">
        <v>6</v>
      </c>
      <c r="W47" s="8">
        <v>3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61</v>
      </c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Мачо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1</v>
      </c>
      <c r="O50" s="7">
        <v>2</v>
      </c>
      <c r="P50" s="8">
        <v>9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8</v>
      </c>
      <c r="O51" s="7">
        <v>5</v>
      </c>
      <c r="P51" s="8">
        <v>3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4</v>
      </c>
      <c r="O52" s="7">
        <v>6</v>
      </c>
      <c r="P52" s="8">
        <v>7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9</v>
      </c>
      <c r="O54" s="7">
        <v>4</v>
      </c>
      <c r="P54" s="8">
        <v>1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7</v>
      </c>
      <c r="O55" s="7">
        <v>6</v>
      </c>
      <c r="P55" s="8">
        <v>2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8</v>
      </c>
      <c r="O56" s="11">
        <v>5</v>
      </c>
      <c r="P56" s="12">
        <v>3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2014-03-28T20:02:35Z</dcterms:modified>
  <cp:category/>
  <cp:version/>
  <cp:contentType/>
  <cp:contentStatus/>
</cp:coreProperties>
</file>